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1. CRICKET\0. Material para la web\0. Scoresheets 2016-17\FIRST DIV\"/>
    </mc:Choice>
  </mc:AlternateContent>
  <bookViews>
    <workbookView xWindow="0" yWindow="0" windowWidth="20490" windowHeight="7755"/>
  </bookViews>
  <sheets>
    <sheet name="MVP" sheetId="19" r:id="rId1"/>
    <sheet name="Stats" sheetId="13" r:id="rId2"/>
    <sheet name="Results" sheetId="8" r:id="rId3"/>
    <sheet name="Tables" sheetId="17" r:id="rId4"/>
  </sheets>
  <definedNames>
    <definedName name="_xlnm._FilterDatabase" localSheetId="1" hidden="1">Stats!$BB$14:$BS$99</definedName>
  </definedNames>
  <calcPr calcId="152511"/>
</workbook>
</file>

<file path=xl/calcChain.xml><?xml version="1.0" encoding="utf-8"?>
<calcChain xmlns="http://schemas.openxmlformats.org/spreadsheetml/2006/main">
  <c r="F15" i="19" l="1"/>
  <c r="F4" i="19"/>
  <c r="F7" i="19"/>
  <c r="F28" i="19"/>
  <c r="P115" i="19" l="1"/>
  <c r="P61" i="19"/>
  <c r="P98" i="19"/>
  <c r="P26" i="19"/>
  <c r="P65" i="19"/>
  <c r="P53" i="19" l="1"/>
  <c r="P51" i="19"/>
  <c r="P25" i="19" l="1"/>
  <c r="P110" i="19"/>
  <c r="P7" i="19"/>
  <c r="P47" i="19"/>
  <c r="P122" i="19"/>
  <c r="P101" i="19"/>
  <c r="P21" i="19"/>
  <c r="P85" i="19"/>
  <c r="P121" i="19"/>
  <c r="P68" i="19"/>
  <c r="P20" i="19"/>
  <c r="P70" i="19"/>
  <c r="P15" i="19"/>
  <c r="P28" i="19" l="1"/>
  <c r="P111" i="19"/>
  <c r="P41" i="19" l="1"/>
  <c r="P64" i="19"/>
  <c r="P42" i="19"/>
  <c r="P6" i="19"/>
  <c r="P77" i="19"/>
  <c r="P104" i="19"/>
  <c r="P4" i="19"/>
  <c r="P106" i="19"/>
  <c r="P32" i="19"/>
  <c r="P23" i="19"/>
  <c r="P57" i="19"/>
  <c r="P13" i="19"/>
  <c r="P99" i="19"/>
  <c r="P107" i="19"/>
  <c r="P114" i="19"/>
  <c r="P88" i="19"/>
  <c r="P24" i="19"/>
  <c r="P36" i="19"/>
  <c r="P87" i="19"/>
  <c r="P39" i="19"/>
  <c r="P19" i="19"/>
  <c r="P94" i="19"/>
  <c r="P34" i="19"/>
  <c r="P8" i="19"/>
  <c r="P37" i="19"/>
  <c r="P27" i="19"/>
  <c r="P49" i="19"/>
  <c r="P116" i="19"/>
  <c r="P109" i="19"/>
  <c r="P92" i="19"/>
  <c r="P45" i="19"/>
  <c r="P126" i="19"/>
  <c r="P29" i="19"/>
  <c r="P125" i="19"/>
  <c r="P120" i="19"/>
  <c r="P91" i="19"/>
  <c r="P14" i="19"/>
  <c r="P118" i="19"/>
  <c r="P30" i="19"/>
  <c r="P59" i="19"/>
  <c r="P105" i="19"/>
  <c r="P93" i="19"/>
  <c r="P62" i="19"/>
  <c r="P100" i="19"/>
  <c r="P74" i="19"/>
  <c r="P31" i="19"/>
  <c r="P11" i="19"/>
  <c r="P63" i="19"/>
  <c r="P79" i="19"/>
  <c r="P55" i="19"/>
  <c r="P73" i="19"/>
  <c r="P18" i="19"/>
  <c r="P86" i="19"/>
  <c r="P95" i="19"/>
  <c r="P83" i="19"/>
  <c r="P43" i="19"/>
  <c r="P80" i="19"/>
  <c r="P81" i="19"/>
  <c r="P9" i="19"/>
  <c r="P50" i="19"/>
  <c r="P75" i="19"/>
  <c r="P90" i="19"/>
  <c r="P108" i="19"/>
  <c r="P69" i="19"/>
  <c r="P52" i="19"/>
  <c r="P66" i="19"/>
  <c r="P46" i="19"/>
  <c r="P78" i="19"/>
  <c r="P96" i="19"/>
  <c r="P84" i="19"/>
  <c r="P72" i="19"/>
  <c r="P102" i="19"/>
  <c r="P113" i="19"/>
  <c r="P103" i="19"/>
  <c r="P54" i="19"/>
  <c r="P35" i="19"/>
  <c r="P97" i="19"/>
  <c r="P117" i="19"/>
  <c r="P119" i="19"/>
  <c r="P58" i="19"/>
  <c r="P33" i="19"/>
  <c r="P38" i="19"/>
  <c r="P89" i="19"/>
  <c r="P12" i="19"/>
  <c r="P22" i="19"/>
  <c r="P48" i="19"/>
  <c r="P16" i="19"/>
  <c r="P40" i="19"/>
  <c r="P17" i="19"/>
  <c r="P67" i="19"/>
  <c r="P124" i="19"/>
  <c r="P112" i="19"/>
  <c r="P76" i="19"/>
  <c r="P60" i="19"/>
  <c r="P44" i="19"/>
  <c r="P82" i="19"/>
  <c r="P56" i="19"/>
  <c r="P123" i="19"/>
  <c r="P71" i="19"/>
  <c r="O5" i="19" l="1"/>
  <c r="P5" i="19" s="1"/>
  <c r="BS37" i="13"/>
  <c r="BS38" i="13"/>
  <c r="BR37" i="13"/>
  <c r="BR38" i="13"/>
  <c r="BQ37" i="13"/>
  <c r="BQ38" i="13"/>
  <c r="BK37" i="13"/>
  <c r="BL37" i="13"/>
  <c r="BP37" i="13"/>
  <c r="BK38" i="13"/>
  <c r="BL38" i="13"/>
  <c r="BP38" i="13"/>
  <c r="BI37" i="13"/>
  <c r="BO37" i="13"/>
  <c r="BI38" i="13"/>
  <c r="BO38" i="13"/>
  <c r="BN37" i="13"/>
  <c r="BN38" i="13"/>
  <c r="BM37" i="13"/>
  <c r="BM38" i="13"/>
  <c r="BJ37" i="13"/>
  <c r="BJ38" i="13"/>
  <c r="BS80" i="13"/>
  <c r="BR80" i="13"/>
  <c r="BQ80" i="13"/>
  <c r="BK80" i="13"/>
  <c r="BL80" i="13"/>
  <c r="BP80" i="13"/>
  <c r="BI80" i="13"/>
  <c r="BO80" i="13"/>
  <c r="BN80" i="13"/>
  <c r="BM80" i="13"/>
  <c r="BJ80" i="13"/>
  <c r="BC80" i="13"/>
  <c r="BB80" i="13"/>
  <c r="BH80" i="13"/>
  <c r="BE80" i="13"/>
  <c r="BC16" i="13"/>
  <c r="BL16" i="13"/>
  <c r="BM16" i="13"/>
  <c r="BN16" i="13"/>
  <c r="BQ16" i="13"/>
  <c r="BR16" i="13"/>
  <c r="BS16" i="13"/>
  <c r="BC17" i="13"/>
  <c r="BL17" i="13"/>
  <c r="BM17" i="13"/>
  <c r="BN17" i="13"/>
  <c r="BQ17" i="13"/>
  <c r="BR17" i="13"/>
  <c r="BS17" i="13"/>
  <c r="BC18" i="13"/>
  <c r="BL18" i="13"/>
  <c r="BM18" i="13"/>
  <c r="BN18" i="13"/>
  <c r="BQ18" i="13"/>
  <c r="BR18" i="13"/>
  <c r="BS18" i="13"/>
  <c r="BC19" i="13"/>
  <c r="BL19" i="13"/>
  <c r="BM19" i="13"/>
  <c r="BN19" i="13"/>
  <c r="BQ19" i="13"/>
  <c r="BR19" i="13"/>
  <c r="BS19" i="13"/>
  <c r="BC20" i="13"/>
  <c r="BL20" i="13"/>
  <c r="BM20" i="13"/>
  <c r="BN20" i="13"/>
  <c r="BQ20" i="13"/>
  <c r="BR20" i="13"/>
  <c r="BS20" i="13"/>
  <c r="BC21" i="13"/>
  <c r="BL21" i="13"/>
  <c r="BM21" i="13"/>
  <c r="BN21" i="13"/>
  <c r="BQ21" i="13"/>
  <c r="BR21" i="13"/>
  <c r="BS21" i="13"/>
  <c r="BC22" i="13"/>
  <c r="BL22" i="13"/>
  <c r="BM22" i="13"/>
  <c r="BN22" i="13"/>
  <c r="BQ22" i="13"/>
  <c r="BR22" i="13"/>
  <c r="BS22" i="13"/>
  <c r="BC23" i="13"/>
  <c r="BL23" i="13"/>
  <c r="BM23" i="13"/>
  <c r="BN23" i="13"/>
  <c r="BQ23" i="13"/>
  <c r="BR23" i="13"/>
  <c r="BS23" i="13"/>
  <c r="BC24" i="13"/>
  <c r="BL24" i="13"/>
  <c r="BM24" i="13"/>
  <c r="BN24" i="13"/>
  <c r="BQ24" i="13"/>
  <c r="BR24" i="13"/>
  <c r="BS24" i="13"/>
  <c r="BC25" i="13"/>
  <c r="BL25" i="13"/>
  <c r="BM25" i="13"/>
  <c r="BN25" i="13"/>
  <c r="BQ25" i="13"/>
  <c r="BR25" i="13"/>
  <c r="BS25" i="13"/>
  <c r="BC26" i="13"/>
  <c r="BL26" i="13"/>
  <c r="BM26" i="13"/>
  <c r="BN26" i="13"/>
  <c r="BQ26" i="13"/>
  <c r="BR26" i="13"/>
  <c r="BS26" i="13"/>
  <c r="BC27" i="13"/>
  <c r="BL27" i="13"/>
  <c r="BM27" i="13"/>
  <c r="BN27" i="13"/>
  <c r="BQ27" i="13"/>
  <c r="BR27" i="13"/>
  <c r="BS27" i="13"/>
  <c r="BC28" i="13"/>
  <c r="BL28" i="13"/>
  <c r="BM28" i="13"/>
  <c r="BN28" i="13"/>
  <c r="BQ28" i="13"/>
  <c r="BR28" i="13"/>
  <c r="BS28" i="13"/>
  <c r="BC29" i="13"/>
  <c r="BL29" i="13"/>
  <c r="BM29" i="13"/>
  <c r="BN29" i="13"/>
  <c r="BQ29" i="13"/>
  <c r="BR29" i="13"/>
  <c r="BS29" i="13"/>
  <c r="BC30" i="13"/>
  <c r="BL30" i="13"/>
  <c r="BM30" i="13"/>
  <c r="BN30" i="13"/>
  <c r="BQ30" i="13"/>
  <c r="BR30" i="13"/>
  <c r="BS30" i="13"/>
  <c r="BC31" i="13"/>
  <c r="BL31" i="13"/>
  <c r="BM31" i="13"/>
  <c r="BN31" i="13"/>
  <c r="BQ31" i="13"/>
  <c r="BR31" i="13"/>
  <c r="BS31" i="13"/>
  <c r="BC32" i="13"/>
  <c r="BL32" i="13"/>
  <c r="BM32" i="13"/>
  <c r="BN32" i="13"/>
  <c r="BQ32" i="13"/>
  <c r="BR32" i="13"/>
  <c r="BS32" i="13"/>
  <c r="BC33" i="13"/>
  <c r="BL33" i="13"/>
  <c r="BM33" i="13"/>
  <c r="BN33" i="13"/>
  <c r="BQ33" i="13"/>
  <c r="BR33" i="13"/>
  <c r="BS33" i="13"/>
  <c r="BC34" i="13"/>
  <c r="BL34" i="13"/>
  <c r="BM34" i="13"/>
  <c r="BN34" i="13"/>
  <c r="BQ34" i="13"/>
  <c r="BR34" i="13"/>
  <c r="BS34" i="13"/>
  <c r="BC35" i="13"/>
  <c r="BL35" i="13"/>
  <c r="BM35" i="13"/>
  <c r="BN35" i="13"/>
  <c r="BQ35" i="13"/>
  <c r="BR35" i="13"/>
  <c r="BS35" i="13"/>
  <c r="BC36" i="13"/>
  <c r="BL36" i="13"/>
  <c r="BM36" i="13"/>
  <c r="BN36" i="13"/>
  <c r="BQ36" i="13"/>
  <c r="BR36" i="13"/>
  <c r="BS36" i="13"/>
  <c r="BC37" i="13"/>
  <c r="BC38" i="13"/>
  <c r="BC39" i="13"/>
  <c r="BL39" i="13"/>
  <c r="BM39" i="13"/>
  <c r="BN39" i="13"/>
  <c r="BQ39" i="13"/>
  <c r="BR39" i="13"/>
  <c r="BS39" i="13"/>
  <c r="BC40" i="13"/>
  <c r="BL40" i="13"/>
  <c r="BM40" i="13"/>
  <c r="BN40" i="13"/>
  <c r="BQ40" i="13"/>
  <c r="BR40" i="13"/>
  <c r="BS40" i="13"/>
  <c r="BC41" i="13"/>
  <c r="BL41" i="13"/>
  <c r="BM41" i="13"/>
  <c r="BN41" i="13"/>
  <c r="BQ41" i="13"/>
  <c r="BR41" i="13"/>
  <c r="BS41" i="13"/>
  <c r="BC42" i="13"/>
  <c r="BL42" i="13"/>
  <c r="BM42" i="13"/>
  <c r="BN42" i="13"/>
  <c r="BQ42" i="13"/>
  <c r="BR42" i="13"/>
  <c r="BS42" i="13"/>
  <c r="BC43" i="13"/>
  <c r="BL43" i="13"/>
  <c r="BM43" i="13"/>
  <c r="BN43" i="13"/>
  <c r="BQ43" i="13"/>
  <c r="BR43" i="13"/>
  <c r="BS43" i="13"/>
  <c r="BC44" i="13"/>
  <c r="BL44" i="13"/>
  <c r="BM44" i="13"/>
  <c r="BN44" i="13"/>
  <c r="BQ44" i="13"/>
  <c r="BR44" i="13"/>
  <c r="BS44" i="13"/>
  <c r="BC45" i="13"/>
  <c r="BL45" i="13"/>
  <c r="BM45" i="13"/>
  <c r="BN45" i="13"/>
  <c r="BQ45" i="13"/>
  <c r="BR45" i="13"/>
  <c r="BS45" i="13"/>
  <c r="BC46" i="13"/>
  <c r="BL46" i="13"/>
  <c r="BM46" i="13"/>
  <c r="BN46" i="13"/>
  <c r="BQ46" i="13"/>
  <c r="BR46" i="13"/>
  <c r="BS46" i="13"/>
  <c r="BC47" i="13"/>
  <c r="BL47" i="13"/>
  <c r="BM47" i="13"/>
  <c r="BN47" i="13"/>
  <c r="BQ47" i="13"/>
  <c r="BR47" i="13"/>
  <c r="BS47" i="13"/>
  <c r="BC48" i="13"/>
  <c r="BL48" i="13"/>
  <c r="BM48" i="13"/>
  <c r="BN48" i="13"/>
  <c r="BQ48" i="13"/>
  <c r="BR48" i="13"/>
  <c r="BS48" i="13"/>
  <c r="BC49" i="13"/>
  <c r="BL49" i="13"/>
  <c r="BM49" i="13"/>
  <c r="BN49" i="13"/>
  <c r="BQ49" i="13"/>
  <c r="BR49" i="13"/>
  <c r="BS49" i="13"/>
  <c r="BC50" i="13"/>
  <c r="BL50" i="13"/>
  <c r="BM50" i="13"/>
  <c r="BN50" i="13"/>
  <c r="BQ50" i="13"/>
  <c r="BR50" i="13"/>
  <c r="BS50" i="13"/>
  <c r="BC51" i="13"/>
  <c r="BL51" i="13"/>
  <c r="BM51" i="13"/>
  <c r="BN51" i="13"/>
  <c r="BQ51" i="13"/>
  <c r="BR51" i="13"/>
  <c r="BS51" i="13"/>
  <c r="BC52" i="13"/>
  <c r="BL52" i="13"/>
  <c r="BM52" i="13"/>
  <c r="BN52" i="13"/>
  <c r="BQ52" i="13"/>
  <c r="BR52" i="13"/>
  <c r="BS52" i="13"/>
  <c r="BC53" i="13"/>
  <c r="BL53" i="13"/>
  <c r="BM53" i="13"/>
  <c r="BN53" i="13"/>
  <c r="BQ53" i="13"/>
  <c r="BR53" i="13"/>
  <c r="BS53" i="13"/>
  <c r="BC54" i="13"/>
  <c r="BL54" i="13"/>
  <c r="BM54" i="13"/>
  <c r="BN54" i="13"/>
  <c r="BQ54" i="13"/>
  <c r="BR54" i="13"/>
  <c r="BS54" i="13"/>
  <c r="BC55" i="13"/>
  <c r="BL55" i="13"/>
  <c r="BM55" i="13"/>
  <c r="BN55" i="13"/>
  <c r="BQ55" i="13"/>
  <c r="BR55" i="13"/>
  <c r="BS55" i="13"/>
  <c r="BC56" i="13"/>
  <c r="BL56" i="13"/>
  <c r="BM56" i="13"/>
  <c r="BN56" i="13"/>
  <c r="BQ56" i="13"/>
  <c r="BR56" i="13"/>
  <c r="BS56" i="13"/>
  <c r="BC57" i="13"/>
  <c r="BL57" i="13"/>
  <c r="BM57" i="13"/>
  <c r="BN57" i="13"/>
  <c r="BQ57" i="13"/>
  <c r="BR57" i="13"/>
  <c r="BS57" i="13"/>
  <c r="BC58" i="13"/>
  <c r="BL58" i="13"/>
  <c r="BM58" i="13"/>
  <c r="BN58" i="13"/>
  <c r="BQ58" i="13"/>
  <c r="BR58" i="13"/>
  <c r="BS58" i="13"/>
  <c r="BC59" i="13"/>
  <c r="BL59" i="13"/>
  <c r="BM59" i="13"/>
  <c r="BN59" i="13"/>
  <c r="BQ59" i="13"/>
  <c r="BR59" i="13"/>
  <c r="BS59" i="13"/>
  <c r="BC60" i="13"/>
  <c r="BL60" i="13"/>
  <c r="BM60" i="13"/>
  <c r="BN60" i="13"/>
  <c r="BQ60" i="13"/>
  <c r="BR60" i="13"/>
  <c r="BS60" i="13"/>
  <c r="BC61" i="13"/>
  <c r="BL61" i="13"/>
  <c r="BM61" i="13"/>
  <c r="BN61" i="13"/>
  <c r="BQ61" i="13"/>
  <c r="BR61" i="13"/>
  <c r="BS61" i="13"/>
  <c r="BC62" i="13"/>
  <c r="BL62" i="13"/>
  <c r="BM62" i="13"/>
  <c r="BN62" i="13"/>
  <c r="BQ62" i="13"/>
  <c r="BR62" i="13"/>
  <c r="BS62" i="13"/>
  <c r="BC63" i="13"/>
  <c r="BL63" i="13"/>
  <c r="BM63" i="13"/>
  <c r="BN63" i="13"/>
  <c r="BQ63" i="13"/>
  <c r="BR63" i="13"/>
  <c r="BS63" i="13"/>
  <c r="BC64" i="13"/>
  <c r="BL64" i="13"/>
  <c r="BM64" i="13"/>
  <c r="BN64" i="13"/>
  <c r="BQ64" i="13"/>
  <c r="BR64" i="13"/>
  <c r="BS64" i="13"/>
  <c r="BC65" i="13"/>
  <c r="BL65" i="13"/>
  <c r="BM65" i="13"/>
  <c r="BN65" i="13"/>
  <c r="BQ65" i="13"/>
  <c r="BR65" i="13"/>
  <c r="BS65" i="13"/>
  <c r="BC66" i="13"/>
  <c r="BL66" i="13"/>
  <c r="BM66" i="13"/>
  <c r="BN66" i="13"/>
  <c r="BQ66" i="13"/>
  <c r="BR66" i="13"/>
  <c r="BS66" i="13"/>
  <c r="BC67" i="13"/>
  <c r="BL67" i="13"/>
  <c r="BM67" i="13"/>
  <c r="BN67" i="13"/>
  <c r="BQ67" i="13"/>
  <c r="BR67" i="13"/>
  <c r="BS67" i="13"/>
  <c r="BC68" i="13"/>
  <c r="BL68" i="13"/>
  <c r="BM68" i="13"/>
  <c r="BN68" i="13"/>
  <c r="BQ68" i="13"/>
  <c r="BR68" i="13"/>
  <c r="BS68" i="13"/>
  <c r="BC69" i="13"/>
  <c r="BL69" i="13"/>
  <c r="BM69" i="13"/>
  <c r="BN69" i="13"/>
  <c r="BQ69" i="13"/>
  <c r="BR69" i="13"/>
  <c r="BS69" i="13"/>
  <c r="BC70" i="13"/>
  <c r="BL70" i="13"/>
  <c r="BM70" i="13"/>
  <c r="BN70" i="13"/>
  <c r="BQ70" i="13"/>
  <c r="BR70" i="13"/>
  <c r="BS70" i="13"/>
  <c r="BC71" i="13"/>
  <c r="BL71" i="13"/>
  <c r="BM71" i="13"/>
  <c r="BN71" i="13"/>
  <c r="BQ71" i="13"/>
  <c r="BR71" i="13"/>
  <c r="BS71" i="13"/>
  <c r="BC72" i="13"/>
  <c r="BL72" i="13"/>
  <c r="BM72" i="13"/>
  <c r="BN72" i="13"/>
  <c r="BQ72" i="13"/>
  <c r="BR72" i="13"/>
  <c r="BS72" i="13"/>
  <c r="BC73" i="13"/>
  <c r="BL73" i="13"/>
  <c r="BM73" i="13"/>
  <c r="BN73" i="13"/>
  <c r="BQ73" i="13"/>
  <c r="BR73" i="13"/>
  <c r="BS73" i="13"/>
  <c r="BC74" i="13"/>
  <c r="BL74" i="13"/>
  <c r="BM74" i="13"/>
  <c r="BN74" i="13"/>
  <c r="BQ74" i="13"/>
  <c r="BR74" i="13"/>
  <c r="BS74" i="13"/>
  <c r="BC75" i="13"/>
  <c r="BL75" i="13"/>
  <c r="BM75" i="13"/>
  <c r="BN75" i="13"/>
  <c r="BQ75" i="13"/>
  <c r="BR75" i="13"/>
  <c r="BS75" i="13"/>
  <c r="BC76" i="13"/>
  <c r="BL76" i="13"/>
  <c r="BM76" i="13"/>
  <c r="BN76" i="13"/>
  <c r="BQ76" i="13"/>
  <c r="BR76" i="13"/>
  <c r="BS76" i="13"/>
  <c r="BC77" i="13"/>
  <c r="BL77" i="13"/>
  <c r="BM77" i="13"/>
  <c r="BN77" i="13"/>
  <c r="BQ77" i="13"/>
  <c r="BR77" i="13"/>
  <c r="BS77" i="13"/>
  <c r="BC78" i="13"/>
  <c r="BL78" i="13"/>
  <c r="BM78" i="13"/>
  <c r="BN78" i="13"/>
  <c r="BQ78" i="13"/>
  <c r="BR78" i="13"/>
  <c r="BS78" i="13"/>
  <c r="BC79" i="13"/>
  <c r="BL79" i="13"/>
  <c r="BM79" i="13"/>
  <c r="BN79" i="13"/>
  <c r="BQ79" i="13"/>
  <c r="BR79" i="13"/>
  <c r="BS79" i="13"/>
  <c r="BC81" i="13"/>
  <c r="BL81" i="13"/>
  <c r="BM81" i="13"/>
  <c r="BN81" i="13"/>
  <c r="BQ81" i="13"/>
  <c r="BR81" i="13"/>
  <c r="BS81" i="13"/>
  <c r="BC82" i="13"/>
  <c r="BL82" i="13"/>
  <c r="BM82" i="13"/>
  <c r="BN82" i="13"/>
  <c r="BQ82" i="13"/>
  <c r="BR82" i="13"/>
  <c r="BS82" i="13"/>
  <c r="BC83" i="13"/>
  <c r="BL83" i="13"/>
  <c r="BM83" i="13"/>
  <c r="BN83" i="13"/>
  <c r="BQ83" i="13"/>
  <c r="BR83" i="13"/>
  <c r="BS83" i="13"/>
  <c r="BC84" i="13"/>
  <c r="BL84" i="13"/>
  <c r="BM84" i="13"/>
  <c r="BN84" i="13"/>
  <c r="BQ84" i="13"/>
  <c r="BR84" i="13"/>
  <c r="BS84" i="13"/>
  <c r="BC85" i="13"/>
  <c r="BL85" i="13"/>
  <c r="BM85" i="13"/>
  <c r="BN85" i="13"/>
  <c r="BQ85" i="13"/>
  <c r="BR85" i="13"/>
  <c r="BS85" i="13"/>
  <c r="BC86" i="13"/>
  <c r="BL86" i="13"/>
  <c r="BM86" i="13"/>
  <c r="BN86" i="13"/>
  <c r="BQ86" i="13"/>
  <c r="BR86" i="13"/>
  <c r="BS86" i="13"/>
  <c r="BC87" i="13"/>
  <c r="BL87" i="13"/>
  <c r="BM87" i="13"/>
  <c r="BN87" i="13"/>
  <c r="BQ87" i="13"/>
  <c r="BR87" i="13"/>
  <c r="BS87" i="13"/>
  <c r="BC88" i="13"/>
  <c r="BL88" i="13"/>
  <c r="BM88" i="13"/>
  <c r="BN88" i="13"/>
  <c r="BQ88" i="13"/>
  <c r="BR88" i="13"/>
  <c r="BS88" i="13"/>
  <c r="BC89" i="13"/>
  <c r="BL89" i="13"/>
  <c r="BM89" i="13"/>
  <c r="BN89" i="13"/>
  <c r="BQ89" i="13"/>
  <c r="BR89" i="13"/>
  <c r="BS89" i="13"/>
  <c r="BC90" i="13"/>
  <c r="BL90" i="13"/>
  <c r="BM90" i="13"/>
  <c r="BN90" i="13"/>
  <c r="BQ90" i="13"/>
  <c r="BR90" i="13"/>
  <c r="BS90" i="13"/>
  <c r="BC91" i="13"/>
  <c r="BL91" i="13"/>
  <c r="BM91" i="13"/>
  <c r="BN91" i="13"/>
  <c r="BQ91" i="13"/>
  <c r="BR91" i="13"/>
  <c r="BS91" i="13"/>
  <c r="BC92" i="13"/>
  <c r="BL92" i="13"/>
  <c r="BM92" i="13"/>
  <c r="BN92" i="13"/>
  <c r="BQ92" i="13"/>
  <c r="BR92" i="13"/>
  <c r="BS92" i="13"/>
  <c r="BC93" i="13"/>
  <c r="BL93" i="13"/>
  <c r="BM93" i="13"/>
  <c r="BN93" i="13"/>
  <c r="BQ93" i="13"/>
  <c r="BR93" i="13"/>
  <c r="BS93" i="13"/>
  <c r="BC94" i="13"/>
  <c r="BL94" i="13"/>
  <c r="BM94" i="13"/>
  <c r="BN94" i="13"/>
  <c r="BQ94" i="13"/>
  <c r="BR94" i="13"/>
  <c r="BS94" i="13"/>
  <c r="BC95" i="13"/>
  <c r="BL95" i="13"/>
  <c r="BM95" i="13"/>
  <c r="BN95" i="13"/>
  <c r="BQ95" i="13"/>
  <c r="BR95" i="13"/>
  <c r="BS95" i="13"/>
  <c r="BC96" i="13"/>
  <c r="BL96" i="13"/>
  <c r="BM96" i="13"/>
  <c r="BN96" i="13"/>
  <c r="BQ96" i="13"/>
  <c r="BR96" i="13"/>
  <c r="BS96" i="13"/>
  <c r="BC97" i="13"/>
  <c r="BL97" i="13"/>
  <c r="BM97" i="13"/>
  <c r="BN97" i="13"/>
  <c r="BQ97" i="13"/>
  <c r="BR97" i="13"/>
  <c r="BS97" i="13"/>
  <c r="BC98" i="13"/>
  <c r="BL98" i="13"/>
  <c r="BM98" i="13"/>
  <c r="BN98" i="13"/>
  <c r="BQ98" i="13"/>
  <c r="BR98" i="13"/>
  <c r="BS98" i="13"/>
  <c r="BC99" i="13"/>
  <c r="BL99" i="13"/>
  <c r="BM99" i="13"/>
  <c r="BN99" i="13"/>
  <c r="BQ99" i="13"/>
  <c r="BR99" i="13"/>
  <c r="BS99" i="13"/>
  <c r="C21" i="19"/>
  <c r="C110" i="19"/>
  <c r="C29" i="19"/>
  <c r="C44" i="19"/>
  <c r="C25" i="19"/>
  <c r="C55" i="19"/>
  <c r="C74" i="19"/>
  <c r="C113" i="19"/>
  <c r="C12" i="19"/>
  <c r="C24" i="19"/>
  <c r="C13" i="19"/>
  <c r="C48" i="19"/>
  <c r="C58" i="19"/>
  <c r="C45" i="19"/>
  <c r="C42" i="19"/>
  <c r="C15" i="19"/>
  <c r="C38" i="19"/>
  <c r="C4" i="19"/>
  <c r="C50" i="19"/>
  <c r="C16" i="19"/>
  <c r="C115" i="19"/>
  <c r="C93" i="19"/>
  <c r="C124" i="19"/>
  <c r="C33" i="19"/>
  <c r="C64" i="19"/>
  <c r="C121" i="19"/>
  <c r="C90" i="19"/>
  <c r="C6" i="19"/>
  <c r="C8" i="19"/>
  <c r="C18" i="19"/>
  <c r="C36" i="19"/>
  <c r="C31" i="19"/>
  <c r="C20" i="19"/>
  <c r="C65" i="19"/>
  <c r="C101" i="19"/>
  <c r="C126" i="19"/>
  <c r="C56" i="19"/>
  <c r="C71" i="19"/>
  <c r="C26" i="19"/>
  <c r="C41" i="19"/>
  <c r="C79" i="19"/>
  <c r="C69" i="19"/>
  <c r="C7" i="19"/>
  <c r="C61" i="19"/>
  <c r="C9" i="19"/>
  <c r="C19" i="19"/>
  <c r="C28" i="19"/>
  <c r="C34" i="19"/>
  <c r="C51" i="19"/>
  <c r="C66" i="19"/>
  <c r="C53" i="19"/>
  <c r="C83" i="19"/>
  <c r="C54" i="19"/>
  <c r="C14" i="19"/>
  <c r="C10" i="19"/>
  <c r="C5" i="19"/>
  <c r="C43" i="19"/>
  <c r="C23" i="19"/>
  <c r="C22" i="19"/>
  <c r="C27" i="19"/>
  <c r="C102" i="19"/>
  <c r="C37" i="19"/>
  <c r="C67" i="19"/>
  <c r="C84" i="19"/>
  <c r="C57" i="19"/>
  <c r="C72" i="19"/>
  <c r="C76" i="19"/>
  <c r="C11" i="19"/>
  <c r="C39" i="19"/>
  <c r="C88" i="19"/>
  <c r="C103" i="19"/>
  <c r="C100" i="19"/>
  <c r="BC15" i="13"/>
  <c r="BL15" i="13"/>
  <c r="BM15" i="13"/>
  <c r="BN15" i="13"/>
  <c r="BQ15" i="13"/>
  <c r="BR15" i="13"/>
  <c r="BS15" i="13"/>
  <c r="C17" i="19"/>
  <c r="BK98" i="13"/>
  <c r="BP98" i="13"/>
  <c r="BI98" i="13"/>
  <c r="BO98" i="13"/>
  <c r="BJ98" i="13"/>
  <c r="BB98" i="13"/>
  <c r="BH98" i="13"/>
  <c r="BE98" i="13"/>
  <c r="BK96" i="13"/>
  <c r="BP96" i="13"/>
  <c r="BK97" i="13"/>
  <c r="BP97" i="13"/>
  <c r="BI97" i="13"/>
  <c r="BO97" i="13"/>
  <c r="BJ97" i="13"/>
  <c r="BB97" i="13"/>
  <c r="BH97" i="13"/>
  <c r="BE97" i="13"/>
  <c r="BE37" i="13"/>
  <c r="BE38" i="13"/>
  <c r="BB16" i="13"/>
  <c r="BB17" i="13"/>
  <c r="BB18" i="13"/>
  <c r="BB19" i="13"/>
  <c r="BB20" i="13"/>
  <c r="BB21" i="13"/>
  <c r="BB22" i="13"/>
  <c r="BB23" i="13"/>
  <c r="BB24" i="13"/>
  <c r="BB25" i="13"/>
  <c r="BB26" i="13"/>
  <c r="BB27" i="13"/>
  <c r="BB28" i="13"/>
  <c r="BB29" i="13"/>
  <c r="BB30" i="13"/>
  <c r="BB31" i="13"/>
  <c r="BB32" i="13"/>
  <c r="BB33" i="13"/>
  <c r="BB34" i="13"/>
  <c r="BB35" i="13"/>
  <c r="BB36" i="13"/>
  <c r="BB37" i="13"/>
  <c r="BB38" i="13"/>
  <c r="BB39" i="13"/>
  <c r="BB40" i="13"/>
  <c r="BB41" i="13"/>
  <c r="BB42" i="13"/>
  <c r="BB43" i="13"/>
  <c r="BB44" i="13"/>
  <c r="BB45" i="13"/>
  <c r="BB46" i="13"/>
  <c r="BB47" i="13"/>
  <c r="BB48" i="13"/>
  <c r="BB49" i="13"/>
  <c r="BB50" i="13"/>
  <c r="BB51" i="13"/>
  <c r="BB52" i="13"/>
  <c r="BB53" i="13"/>
  <c r="BB54" i="13"/>
  <c r="BB55" i="13"/>
  <c r="BB56" i="13"/>
  <c r="BB57" i="13"/>
  <c r="BB58" i="13"/>
  <c r="BB59" i="13"/>
  <c r="BB60" i="13"/>
  <c r="BB61" i="13"/>
  <c r="BB62" i="13"/>
  <c r="BB63" i="13"/>
  <c r="BB64" i="13"/>
  <c r="BB65" i="13"/>
  <c r="BB66" i="13"/>
  <c r="BB67" i="13"/>
  <c r="BB68" i="13"/>
  <c r="BB69" i="13"/>
  <c r="BB70" i="13"/>
  <c r="BB71" i="13"/>
  <c r="BB72" i="13"/>
  <c r="BB73" i="13"/>
  <c r="BB74" i="13"/>
  <c r="BB75" i="13"/>
  <c r="BB76" i="13"/>
  <c r="BB77" i="13"/>
  <c r="BB78" i="13"/>
  <c r="BB79" i="13"/>
  <c r="BB81" i="13"/>
  <c r="BB82" i="13"/>
  <c r="BB83" i="13"/>
  <c r="BB84" i="13"/>
  <c r="BB85" i="13"/>
  <c r="BB86" i="13"/>
  <c r="BB87" i="13"/>
  <c r="BB88" i="13"/>
  <c r="BB89" i="13"/>
  <c r="BB90" i="13"/>
  <c r="BB91" i="13"/>
  <c r="BB92" i="13"/>
  <c r="BB93" i="13"/>
  <c r="BB94" i="13"/>
  <c r="BB95" i="13"/>
  <c r="BB96" i="13"/>
  <c r="BB99" i="13"/>
  <c r="BB15" i="13"/>
  <c r="BH16" i="13"/>
  <c r="BH17" i="13"/>
  <c r="BH18" i="13"/>
  <c r="BH19" i="13"/>
  <c r="BH20" i="13"/>
  <c r="BH21" i="13"/>
  <c r="BH22" i="13"/>
  <c r="BH23" i="13"/>
  <c r="BH24" i="13"/>
  <c r="BH25" i="13"/>
  <c r="BH26" i="13"/>
  <c r="BH27" i="13"/>
  <c r="BH28" i="13"/>
  <c r="BH29" i="13"/>
  <c r="BH30" i="13"/>
  <c r="BH31" i="13"/>
  <c r="BH32" i="13"/>
  <c r="BH33" i="13"/>
  <c r="BH34" i="13"/>
  <c r="BH35" i="13"/>
  <c r="BH36" i="13"/>
  <c r="BH37" i="13"/>
  <c r="BH38" i="13"/>
  <c r="BH39" i="13"/>
  <c r="BH40" i="13"/>
  <c r="BH41" i="13"/>
  <c r="BH42" i="13"/>
  <c r="BH43" i="13"/>
  <c r="BH44" i="13"/>
  <c r="BH45" i="13"/>
  <c r="BH46" i="13"/>
  <c r="BH47" i="13"/>
  <c r="BH48" i="13"/>
  <c r="BH49" i="13"/>
  <c r="BH50" i="13"/>
  <c r="BH51" i="13"/>
  <c r="BH52" i="13"/>
  <c r="BH53" i="13"/>
  <c r="BH54" i="13"/>
  <c r="BH55" i="13"/>
  <c r="BH56" i="13"/>
  <c r="BH57" i="13"/>
  <c r="BH58" i="13"/>
  <c r="BH59" i="13"/>
  <c r="BH60" i="13"/>
  <c r="BH61" i="13"/>
  <c r="BH62" i="13"/>
  <c r="BH63" i="13"/>
  <c r="BH64" i="13"/>
  <c r="BH65" i="13"/>
  <c r="BH66" i="13"/>
  <c r="BH67" i="13"/>
  <c r="BH68" i="13"/>
  <c r="BH69" i="13"/>
  <c r="BH70" i="13"/>
  <c r="BH71" i="13"/>
  <c r="BH72" i="13"/>
  <c r="BH73" i="13"/>
  <c r="BH74" i="13"/>
  <c r="BH75" i="13"/>
  <c r="BH76" i="13"/>
  <c r="BH77" i="13"/>
  <c r="BH78" i="13"/>
  <c r="BH79" i="13"/>
  <c r="BH81" i="13"/>
  <c r="BH82" i="13"/>
  <c r="BH83" i="13"/>
  <c r="BH84" i="13"/>
  <c r="BH85" i="13"/>
  <c r="BH86" i="13"/>
  <c r="BH87" i="13"/>
  <c r="BH88" i="13"/>
  <c r="BH89" i="13"/>
  <c r="BH90" i="13"/>
  <c r="BH91" i="13"/>
  <c r="BH92" i="13"/>
  <c r="BH93" i="13"/>
  <c r="BH94" i="13"/>
  <c r="BH95" i="13"/>
  <c r="BH96" i="13"/>
  <c r="BH99" i="13"/>
  <c r="BK52" i="13"/>
  <c r="BP52" i="13"/>
  <c r="BK53" i="13"/>
  <c r="BP53" i="13"/>
  <c r="BI52" i="13"/>
  <c r="BO52" i="13"/>
  <c r="BI53" i="13"/>
  <c r="BO53" i="13"/>
  <c r="BJ52" i="13"/>
  <c r="BJ53" i="13"/>
  <c r="BE52" i="13"/>
  <c r="BE53" i="13"/>
  <c r="BK22" i="13"/>
  <c r="BP22" i="13"/>
  <c r="BK23" i="13"/>
  <c r="BP23" i="13"/>
  <c r="BK24" i="13"/>
  <c r="BP24" i="13"/>
  <c r="BI24" i="13"/>
  <c r="BO24" i="13"/>
  <c r="BI23" i="13"/>
  <c r="BO23" i="13"/>
  <c r="BJ23" i="13"/>
  <c r="BJ24" i="13"/>
  <c r="BE23" i="13"/>
  <c r="BE24" i="13"/>
  <c r="BS102" i="13"/>
  <c r="BS101" i="13"/>
  <c r="BS103" i="13"/>
  <c r="BS104" i="13"/>
  <c r="BS105" i="13"/>
  <c r="BS106" i="13"/>
  <c r="BS110" i="13"/>
  <c r="BS109" i="13"/>
  <c r="BS111" i="13"/>
  <c r="BR102" i="13"/>
  <c r="BR101" i="13"/>
  <c r="BR103" i="13"/>
  <c r="BR104" i="13"/>
  <c r="BR105" i="13"/>
  <c r="BR106" i="13"/>
  <c r="BR110" i="13"/>
  <c r="BR109" i="13"/>
  <c r="BR111" i="13"/>
  <c r="BQ102" i="13"/>
  <c r="BQ101" i="13"/>
  <c r="BQ103" i="13"/>
  <c r="BQ104" i="13"/>
  <c r="BQ105" i="13"/>
  <c r="BQ106" i="13"/>
  <c r="BQ110" i="13"/>
  <c r="BQ109" i="13"/>
  <c r="BQ111" i="13"/>
  <c r="BK16" i="13"/>
  <c r="BI16" i="13"/>
  <c r="BO16" i="13"/>
  <c r="BK17" i="13"/>
  <c r="BI17" i="13"/>
  <c r="BO17" i="13"/>
  <c r="BK18" i="13"/>
  <c r="BI18" i="13"/>
  <c r="BO18" i="13"/>
  <c r="BK19" i="13"/>
  <c r="BI19" i="13"/>
  <c r="BO19" i="13"/>
  <c r="BK20" i="13"/>
  <c r="BI20" i="13"/>
  <c r="BO20" i="13"/>
  <c r="BK21" i="13"/>
  <c r="BI21" i="13"/>
  <c r="BO21" i="13"/>
  <c r="BI22" i="13"/>
  <c r="BO22" i="13"/>
  <c r="BK25" i="13"/>
  <c r="BI25" i="13"/>
  <c r="BO25" i="13"/>
  <c r="BK26" i="13"/>
  <c r="BI26" i="13"/>
  <c r="BO26" i="13"/>
  <c r="BK27" i="13"/>
  <c r="BI27" i="13"/>
  <c r="BO27" i="13"/>
  <c r="BK28" i="13"/>
  <c r="BI28" i="13"/>
  <c r="BO28" i="13"/>
  <c r="BK29" i="13"/>
  <c r="BI29" i="13"/>
  <c r="BO29" i="13"/>
  <c r="BK30" i="13"/>
  <c r="BI30" i="13"/>
  <c r="BO30" i="13"/>
  <c r="BK31" i="13"/>
  <c r="BI31" i="13"/>
  <c r="BO31" i="13"/>
  <c r="BK32" i="13"/>
  <c r="BI32" i="13"/>
  <c r="BO32" i="13"/>
  <c r="BK33" i="13"/>
  <c r="BI33" i="13"/>
  <c r="BO33" i="13"/>
  <c r="BK34" i="13"/>
  <c r="BI34" i="13"/>
  <c r="BO34" i="13"/>
  <c r="BK35" i="13"/>
  <c r="BI35" i="13"/>
  <c r="BO35" i="13"/>
  <c r="BK36" i="13"/>
  <c r="BI36" i="13"/>
  <c r="BO36" i="13"/>
  <c r="BK39" i="13"/>
  <c r="BI39" i="13"/>
  <c r="BO39" i="13"/>
  <c r="BK40" i="13"/>
  <c r="BI40" i="13"/>
  <c r="BO40" i="13"/>
  <c r="BK41" i="13"/>
  <c r="BI41" i="13"/>
  <c r="BO41" i="13"/>
  <c r="BK42" i="13"/>
  <c r="BI42" i="13"/>
  <c r="BO42" i="13"/>
  <c r="BK43" i="13"/>
  <c r="BI43" i="13"/>
  <c r="BO43" i="13"/>
  <c r="BK44" i="13"/>
  <c r="BI44" i="13"/>
  <c r="BO44" i="13"/>
  <c r="BK45" i="13"/>
  <c r="BI45" i="13"/>
  <c r="BO45" i="13"/>
  <c r="BK46" i="13"/>
  <c r="BI46" i="13"/>
  <c r="BO46" i="13"/>
  <c r="BK47" i="13"/>
  <c r="BI47" i="13"/>
  <c r="BO47" i="13"/>
  <c r="BK48" i="13"/>
  <c r="BI48" i="13"/>
  <c r="BO48" i="13"/>
  <c r="BK49" i="13"/>
  <c r="BI49" i="13"/>
  <c r="BO49" i="13"/>
  <c r="BK50" i="13"/>
  <c r="BI50" i="13"/>
  <c r="BO50" i="13"/>
  <c r="BK51" i="13"/>
  <c r="BI51" i="13"/>
  <c r="BO51" i="13"/>
  <c r="BK54" i="13"/>
  <c r="BI54" i="13"/>
  <c r="BO54" i="13"/>
  <c r="BK55" i="13"/>
  <c r="BI55" i="13"/>
  <c r="BO55" i="13"/>
  <c r="BK56" i="13"/>
  <c r="BI56" i="13"/>
  <c r="BO56" i="13"/>
  <c r="BK57" i="13"/>
  <c r="BI57" i="13"/>
  <c r="BO57" i="13"/>
  <c r="BK58" i="13"/>
  <c r="BI58" i="13"/>
  <c r="BO58" i="13"/>
  <c r="BK59" i="13"/>
  <c r="BI59" i="13"/>
  <c r="BO59" i="13"/>
  <c r="BK60" i="13"/>
  <c r="BI60" i="13"/>
  <c r="BO60" i="13"/>
  <c r="BK61" i="13"/>
  <c r="BI61" i="13"/>
  <c r="BO61" i="13"/>
  <c r="BK62" i="13"/>
  <c r="BI62" i="13"/>
  <c r="BO62" i="13"/>
  <c r="BK63" i="13"/>
  <c r="BI63" i="13"/>
  <c r="BO63" i="13"/>
  <c r="BK64" i="13"/>
  <c r="BI64" i="13"/>
  <c r="BO64" i="13"/>
  <c r="BK65" i="13"/>
  <c r="BI65" i="13"/>
  <c r="BO65" i="13"/>
  <c r="BK66" i="13"/>
  <c r="BI66" i="13"/>
  <c r="BO66" i="13"/>
  <c r="BK67" i="13"/>
  <c r="BI67" i="13"/>
  <c r="BO67" i="13"/>
  <c r="BK68" i="13"/>
  <c r="BI68" i="13"/>
  <c r="BO68" i="13"/>
  <c r="BK69" i="13"/>
  <c r="BI69" i="13"/>
  <c r="BO69" i="13"/>
  <c r="BK70" i="13"/>
  <c r="BI70" i="13"/>
  <c r="BO70" i="13"/>
  <c r="BK71" i="13"/>
  <c r="BI71" i="13"/>
  <c r="BO71" i="13"/>
  <c r="BK72" i="13"/>
  <c r="BI72" i="13"/>
  <c r="BO72" i="13"/>
  <c r="BK73" i="13"/>
  <c r="BI73" i="13"/>
  <c r="BO73" i="13"/>
  <c r="BK74" i="13"/>
  <c r="BI74" i="13"/>
  <c r="BO74" i="13"/>
  <c r="BK75" i="13"/>
  <c r="BI75" i="13"/>
  <c r="BO75" i="13"/>
  <c r="BK76" i="13"/>
  <c r="BI76" i="13"/>
  <c r="BO76" i="13"/>
  <c r="BK77" i="13"/>
  <c r="BI77" i="13"/>
  <c r="BO77" i="13"/>
  <c r="BK78" i="13"/>
  <c r="BI78" i="13"/>
  <c r="BO78" i="13"/>
  <c r="BK79" i="13"/>
  <c r="BI79" i="13"/>
  <c r="BO79" i="13"/>
  <c r="BK81" i="13"/>
  <c r="BI81" i="13"/>
  <c r="BO81" i="13"/>
  <c r="BK82" i="13"/>
  <c r="BI82" i="13"/>
  <c r="BO82" i="13"/>
  <c r="BK83" i="13"/>
  <c r="BI83" i="13"/>
  <c r="BO83" i="13"/>
  <c r="BK84" i="13"/>
  <c r="BI84" i="13"/>
  <c r="BO84" i="13"/>
  <c r="BK85" i="13"/>
  <c r="BI85" i="13"/>
  <c r="BO85" i="13"/>
  <c r="BI86" i="13"/>
  <c r="BK86" i="13"/>
  <c r="BO86" i="13"/>
  <c r="BI87" i="13"/>
  <c r="BK87" i="13"/>
  <c r="BO87" i="13"/>
  <c r="BK88" i="13"/>
  <c r="BI88" i="13"/>
  <c r="BO88" i="13"/>
  <c r="BK89" i="13"/>
  <c r="BI89" i="13"/>
  <c r="BO89" i="13"/>
  <c r="BK90" i="13"/>
  <c r="BI90" i="13"/>
  <c r="BO90" i="13"/>
  <c r="BK91" i="13"/>
  <c r="BI91" i="13"/>
  <c r="BO91" i="13"/>
  <c r="BK92" i="13"/>
  <c r="BI92" i="13"/>
  <c r="BO92" i="13"/>
  <c r="BI93" i="13"/>
  <c r="BK93" i="13"/>
  <c r="BO93" i="13"/>
  <c r="BK94" i="13"/>
  <c r="BI94" i="13"/>
  <c r="BO94" i="13"/>
  <c r="BK95" i="13"/>
  <c r="BI95" i="13"/>
  <c r="BO95" i="13"/>
  <c r="BI96" i="13"/>
  <c r="BO96" i="13"/>
  <c r="BK99" i="13"/>
  <c r="BI99" i="13"/>
  <c r="BO99" i="13"/>
  <c r="BJ22" i="13"/>
  <c r="BJ25" i="13"/>
  <c r="BJ26" i="13"/>
  <c r="BJ27" i="13"/>
  <c r="BJ28" i="13"/>
  <c r="BJ29" i="13"/>
  <c r="BJ30" i="13"/>
  <c r="BJ31" i="13"/>
  <c r="BJ32" i="13"/>
  <c r="BJ33" i="13"/>
  <c r="BJ34" i="13"/>
  <c r="BJ35" i="13"/>
  <c r="BJ36" i="13"/>
  <c r="BJ39" i="13"/>
  <c r="BJ40" i="13"/>
  <c r="BJ41" i="13"/>
  <c r="BJ42" i="13"/>
  <c r="BJ43" i="13"/>
  <c r="BJ44" i="13"/>
  <c r="BJ45" i="13"/>
  <c r="BJ46" i="13"/>
  <c r="BJ47" i="13"/>
  <c r="BJ48" i="13"/>
  <c r="BJ49" i="13"/>
  <c r="BJ50" i="13"/>
  <c r="BJ51" i="13"/>
  <c r="BJ54" i="13"/>
  <c r="BJ55" i="13"/>
  <c r="BJ56" i="13"/>
  <c r="BJ57" i="13"/>
  <c r="BJ58" i="13"/>
  <c r="BJ59" i="13"/>
  <c r="BJ60" i="13"/>
  <c r="BJ61" i="13"/>
  <c r="BJ62" i="13"/>
  <c r="BJ63" i="13"/>
  <c r="BJ64" i="13"/>
  <c r="BJ65" i="13"/>
  <c r="BJ66" i="13"/>
  <c r="BJ67" i="13"/>
  <c r="BJ68" i="13"/>
  <c r="BJ69" i="13"/>
  <c r="BJ70" i="13"/>
  <c r="BJ71" i="13"/>
  <c r="BJ72" i="13"/>
  <c r="BJ73" i="13"/>
  <c r="BJ74" i="13"/>
  <c r="BJ75" i="13"/>
  <c r="BJ76" i="13"/>
  <c r="BJ77" i="13"/>
  <c r="BJ78" i="13"/>
  <c r="BJ79" i="13"/>
  <c r="BJ81" i="13"/>
  <c r="BJ82" i="13"/>
  <c r="BJ83" i="13"/>
  <c r="BJ84" i="13"/>
  <c r="BJ85" i="13"/>
  <c r="BJ86" i="13"/>
  <c r="BJ87" i="13"/>
  <c r="BJ88" i="13"/>
  <c r="BJ89" i="13"/>
  <c r="BJ90" i="13"/>
  <c r="BJ91" i="13"/>
  <c r="BJ92" i="13"/>
  <c r="BJ93" i="13"/>
  <c r="BJ94" i="13"/>
  <c r="BJ95" i="13"/>
  <c r="BJ96" i="13"/>
  <c r="BJ99" i="13"/>
  <c r="BJ16" i="13"/>
  <c r="BJ17" i="13"/>
  <c r="BJ18" i="13"/>
  <c r="BJ19" i="13"/>
  <c r="BJ20" i="13"/>
  <c r="BJ21" i="13"/>
  <c r="BK15" i="13"/>
  <c r="BI15" i="13"/>
  <c r="BE16" i="13"/>
  <c r="BE17" i="13"/>
  <c r="BE18" i="13"/>
  <c r="BE19" i="13"/>
  <c r="BE20" i="13"/>
  <c r="BE21" i="13"/>
  <c r="BE22" i="13"/>
  <c r="BE25" i="13"/>
  <c r="BE26" i="13"/>
  <c r="BE27" i="13"/>
  <c r="BE28" i="13"/>
  <c r="BE29" i="13"/>
  <c r="BE30" i="13"/>
  <c r="BE31" i="13"/>
  <c r="BE32" i="13"/>
  <c r="BE33" i="13"/>
  <c r="BE34" i="13"/>
  <c r="BE35" i="13"/>
  <c r="BE36" i="13"/>
  <c r="BE39" i="13"/>
  <c r="BE40" i="13"/>
  <c r="BE41" i="13"/>
  <c r="BE42" i="13"/>
  <c r="BE43" i="13"/>
  <c r="BE44" i="13"/>
  <c r="BE45" i="13"/>
  <c r="BE46" i="13"/>
  <c r="BE47" i="13"/>
  <c r="BE48" i="13"/>
  <c r="BE49" i="13"/>
  <c r="BE50" i="13"/>
  <c r="BE51" i="13"/>
  <c r="BE54" i="13"/>
  <c r="BE55" i="13"/>
  <c r="BE56" i="13"/>
  <c r="BE57" i="13"/>
  <c r="BE58" i="13"/>
  <c r="BE59" i="13"/>
  <c r="BE60" i="13"/>
  <c r="BE61" i="13"/>
  <c r="BE62" i="13"/>
  <c r="BE63" i="13"/>
  <c r="BE64" i="13"/>
  <c r="BE65" i="13"/>
  <c r="BE66" i="13"/>
  <c r="BE67" i="13"/>
  <c r="BE68" i="13"/>
  <c r="BE69" i="13"/>
  <c r="BE70" i="13"/>
  <c r="BE71" i="13"/>
  <c r="BE72" i="13"/>
  <c r="BE73" i="13"/>
  <c r="BE74" i="13"/>
  <c r="BE75" i="13"/>
  <c r="BE76" i="13"/>
  <c r="BE77" i="13"/>
  <c r="BE78" i="13"/>
  <c r="BE79" i="13"/>
  <c r="BE81" i="13"/>
  <c r="BE82" i="13"/>
  <c r="BE83" i="13"/>
  <c r="BE84" i="13"/>
  <c r="BE85" i="13"/>
  <c r="BE86" i="13"/>
  <c r="BE87" i="13"/>
  <c r="BE88" i="13"/>
  <c r="BE89" i="13"/>
  <c r="BE90" i="13"/>
  <c r="BE91" i="13"/>
  <c r="BE92" i="13"/>
  <c r="BE93" i="13"/>
  <c r="BE94" i="13"/>
  <c r="BE95" i="13"/>
  <c r="BE96" i="13"/>
  <c r="BE15" i="13"/>
  <c r="BP78" i="13"/>
  <c r="BP79" i="13"/>
  <c r="BP81" i="13"/>
  <c r="BP51" i="13"/>
  <c r="BP54" i="13"/>
  <c r="BE99" i="13"/>
  <c r="BP48" i="13"/>
  <c r="BP30" i="13"/>
  <c r="BP31" i="13"/>
  <c r="BP56" i="13"/>
  <c r="BP93" i="13"/>
  <c r="BP95" i="13"/>
  <c r="BJ15" i="13"/>
  <c r="BC105" i="13"/>
  <c r="BK104" i="13"/>
  <c r="BJ104" i="13"/>
  <c r="BI104" i="13"/>
  <c r="BB105" i="13"/>
  <c r="BB104" i="13"/>
  <c r="BG110" i="13"/>
  <c r="BF110" i="13"/>
  <c r="BD110" i="13"/>
  <c r="J101" i="13"/>
  <c r="I101" i="13"/>
  <c r="H101" i="13"/>
  <c r="G101" i="13"/>
  <c r="F101" i="13"/>
  <c r="E101" i="13"/>
  <c r="K101" i="13"/>
  <c r="L101" i="13"/>
  <c r="M101" i="13"/>
  <c r="N101" i="13"/>
  <c r="O101" i="13"/>
  <c r="P101" i="13"/>
  <c r="Q101" i="13"/>
  <c r="R101" i="13"/>
  <c r="S101" i="13"/>
  <c r="T101" i="13"/>
  <c r="U101" i="13"/>
  <c r="V101" i="13"/>
  <c r="W101" i="13"/>
  <c r="X101" i="13"/>
  <c r="Y101" i="13"/>
  <c r="Z101" i="13"/>
  <c r="AA101" i="13"/>
  <c r="AB101" i="13"/>
  <c r="AC101" i="13"/>
  <c r="AD101" i="13"/>
  <c r="AE101" i="13"/>
  <c r="AF101" i="13"/>
  <c r="AG101" i="13"/>
  <c r="AH101" i="13"/>
  <c r="AI101" i="13"/>
  <c r="AS101" i="13"/>
  <c r="AT101" i="13"/>
  <c r="AU101" i="13"/>
  <c r="AV101" i="13"/>
  <c r="AW101" i="13"/>
  <c r="AX101" i="13"/>
  <c r="AY101" i="13"/>
  <c r="AZ101" i="13"/>
  <c r="BD101" i="13"/>
  <c r="BF101" i="13"/>
  <c r="BG101" i="13"/>
  <c r="E102" i="13"/>
  <c r="F102" i="13"/>
  <c r="G102" i="13"/>
  <c r="H102" i="13"/>
  <c r="I102" i="13"/>
  <c r="J102" i="13"/>
  <c r="K102" i="13"/>
  <c r="L102" i="13"/>
  <c r="M102" i="13"/>
  <c r="N102" i="13"/>
  <c r="O102" i="13"/>
  <c r="P102" i="13"/>
  <c r="Q102" i="13"/>
  <c r="R102" i="13"/>
  <c r="S102" i="13"/>
  <c r="T102" i="13"/>
  <c r="U102" i="13"/>
  <c r="V102" i="13"/>
  <c r="W102" i="13"/>
  <c r="X102" i="13"/>
  <c r="Y102" i="13"/>
  <c r="Z102" i="13"/>
  <c r="AA102" i="13"/>
  <c r="AB102" i="13"/>
  <c r="AC102" i="13"/>
  <c r="AD102" i="13"/>
  <c r="AE102" i="13"/>
  <c r="AF102" i="13"/>
  <c r="AG102" i="13"/>
  <c r="AH102" i="13"/>
  <c r="AI102" i="13"/>
  <c r="AS102" i="13"/>
  <c r="AT102" i="13"/>
  <c r="AU102" i="13"/>
  <c r="AV102" i="13"/>
  <c r="AW102" i="13"/>
  <c r="AX102" i="13"/>
  <c r="AY102" i="13"/>
  <c r="AZ102" i="13"/>
  <c r="BB102" i="13"/>
  <c r="BD102" i="13"/>
  <c r="BD103" i="13"/>
  <c r="BD104" i="13"/>
  <c r="BD105" i="13"/>
  <c r="BD106" i="13"/>
  <c r="BD109" i="13"/>
  <c r="BD111" i="13"/>
  <c r="BF102" i="13"/>
  <c r="BG102" i="13"/>
  <c r="BI102" i="13"/>
  <c r="BJ102" i="13"/>
  <c r="BK102" i="13"/>
  <c r="BO102" i="13"/>
  <c r="BL102" i="13"/>
  <c r="BM102" i="13"/>
  <c r="BN102" i="13"/>
  <c r="E103" i="13"/>
  <c r="F103" i="13"/>
  <c r="G103" i="13"/>
  <c r="H103" i="13"/>
  <c r="I103" i="13"/>
  <c r="J103" i="13"/>
  <c r="K103" i="13"/>
  <c r="L103" i="13"/>
  <c r="M103" i="13"/>
  <c r="N103" i="13"/>
  <c r="O103" i="13"/>
  <c r="P103" i="13"/>
  <c r="Q103" i="13"/>
  <c r="R103" i="13"/>
  <c r="S103" i="13"/>
  <c r="T103" i="13"/>
  <c r="U103" i="13"/>
  <c r="V103" i="13"/>
  <c r="W103" i="13"/>
  <c r="X103" i="13"/>
  <c r="Y103" i="13"/>
  <c r="Z103" i="13"/>
  <c r="AA103" i="13"/>
  <c r="AB103" i="13"/>
  <c r="AC103" i="13"/>
  <c r="AD103" i="13"/>
  <c r="AE103" i="13"/>
  <c r="AF103" i="13"/>
  <c r="AG103" i="13"/>
  <c r="AH103" i="13"/>
  <c r="AI103" i="13"/>
  <c r="AS103" i="13"/>
  <c r="AT103" i="13"/>
  <c r="AU103" i="13"/>
  <c r="AV103" i="13"/>
  <c r="AW103" i="13"/>
  <c r="AX103" i="13"/>
  <c r="AY103" i="13"/>
  <c r="AZ103" i="13"/>
  <c r="BF103" i="13"/>
  <c r="BG103" i="13"/>
  <c r="E104" i="13"/>
  <c r="F104" i="13"/>
  <c r="G104" i="13"/>
  <c r="H104" i="13"/>
  <c r="I104" i="13"/>
  <c r="J104" i="13"/>
  <c r="K104" i="13"/>
  <c r="L104" i="13"/>
  <c r="M104" i="13"/>
  <c r="N104" i="13"/>
  <c r="O104" i="13"/>
  <c r="P104" i="13"/>
  <c r="Q104" i="13"/>
  <c r="R104" i="13"/>
  <c r="S104" i="13"/>
  <c r="T104" i="13"/>
  <c r="U104" i="13"/>
  <c r="V104" i="13"/>
  <c r="W104" i="13"/>
  <c r="X104" i="13"/>
  <c r="Y104" i="13"/>
  <c r="Z104" i="13"/>
  <c r="AA104" i="13"/>
  <c r="AB104" i="13"/>
  <c r="AC104" i="13"/>
  <c r="AD104" i="13"/>
  <c r="AE104" i="13"/>
  <c r="AF104" i="13"/>
  <c r="AG104" i="13"/>
  <c r="AH104" i="13"/>
  <c r="AI104" i="13"/>
  <c r="AS104" i="13"/>
  <c r="AT104" i="13"/>
  <c r="AU104" i="13"/>
  <c r="AV104" i="13"/>
  <c r="AW104" i="13"/>
  <c r="AX104" i="13"/>
  <c r="AY104" i="13"/>
  <c r="AZ104" i="13"/>
  <c r="BF104" i="13"/>
  <c r="BG104" i="13"/>
  <c r="BN104" i="13"/>
  <c r="E105" i="13"/>
  <c r="F105" i="13"/>
  <c r="G105" i="13"/>
  <c r="H105" i="13"/>
  <c r="I105" i="13"/>
  <c r="J105" i="13"/>
  <c r="K105" i="13"/>
  <c r="L105" i="13"/>
  <c r="M105" i="13"/>
  <c r="N105" i="13"/>
  <c r="O105" i="13"/>
  <c r="P105" i="13"/>
  <c r="Q105" i="13"/>
  <c r="R105" i="13"/>
  <c r="S105" i="13"/>
  <c r="T105" i="13"/>
  <c r="U105" i="13"/>
  <c r="V105" i="13"/>
  <c r="W105" i="13"/>
  <c r="X105" i="13"/>
  <c r="Y105" i="13"/>
  <c r="Z105" i="13"/>
  <c r="AA105" i="13"/>
  <c r="AB105" i="13"/>
  <c r="AC105" i="13"/>
  <c r="AD105" i="13"/>
  <c r="AE105" i="13"/>
  <c r="AF105" i="13"/>
  <c r="AG105" i="13"/>
  <c r="AH105" i="13"/>
  <c r="AI105" i="13"/>
  <c r="AS105" i="13"/>
  <c r="AT105" i="13"/>
  <c r="AU105" i="13"/>
  <c r="AV105" i="13"/>
  <c r="AW105" i="13"/>
  <c r="AX105" i="13"/>
  <c r="AY105" i="13"/>
  <c r="AZ105" i="13"/>
  <c r="BF105" i="13"/>
  <c r="BF106" i="13"/>
  <c r="BF109" i="13"/>
  <c r="BF111" i="13"/>
  <c r="BG105" i="13"/>
  <c r="E106" i="13"/>
  <c r="F106" i="13"/>
  <c r="G106" i="13"/>
  <c r="H106" i="13"/>
  <c r="I106" i="13"/>
  <c r="J106" i="13"/>
  <c r="K106" i="13"/>
  <c r="L106" i="13"/>
  <c r="M106" i="13"/>
  <c r="N106" i="13"/>
  <c r="O106" i="13"/>
  <c r="P106" i="13"/>
  <c r="Q106" i="13"/>
  <c r="R106" i="13"/>
  <c r="S106" i="13"/>
  <c r="T106" i="13"/>
  <c r="U106" i="13"/>
  <c r="V106" i="13"/>
  <c r="W106" i="13"/>
  <c r="X106" i="13"/>
  <c r="Y106" i="13"/>
  <c r="Z106" i="13"/>
  <c r="AA106" i="13"/>
  <c r="AB106" i="13"/>
  <c r="AC106" i="13"/>
  <c r="AD106" i="13"/>
  <c r="AE106" i="13"/>
  <c r="AF106" i="13"/>
  <c r="AG106" i="13"/>
  <c r="AH106" i="13"/>
  <c r="AI106" i="13"/>
  <c r="AS106" i="13"/>
  <c r="AT106" i="13"/>
  <c r="AU106" i="13"/>
  <c r="AV106" i="13"/>
  <c r="AW106" i="13"/>
  <c r="AX106" i="13"/>
  <c r="AY106" i="13"/>
  <c r="AZ106" i="13"/>
  <c r="BG106" i="13"/>
  <c r="BG109" i="13"/>
  <c r="BG111" i="13"/>
  <c r="BM104" i="13"/>
  <c r="BC102" i="13"/>
  <c r="BC104" i="13"/>
  <c r="BL104" i="13"/>
  <c r="BP50" i="13"/>
  <c r="BP89" i="13"/>
  <c r="BP90" i="13"/>
  <c r="BP87" i="13"/>
  <c r="BP65" i="13"/>
  <c r="BP74" i="13"/>
  <c r="BP19" i="13"/>
  <c r="BP17" i="13"/>
  <c r="BP86" i="13"/>
  <c r="BH15" i="13"/>
  <c r="BP104" i="13"/>
  <c r="BB103" i="13"/>
  <c r="BP29" i="13"/>
  <c r="BP82" i="13"/>
  <c r="BP76" i="13"/>
  <c r="BP55" i="13"/>
  <c r="BP67" i="13"/>
  <c r="BP61" i="13"/>
  <c r="BB106" i="13"/>
  <c r="BP94" i="13"/>
  <c r="BP91" i="13"/>
  <c r="BP88" i="13"/>
  <c r="BB101" i="13"/>
  <c r="BP43" i="13"/>
  <c r="BP39" i="13"/>
  <c r="BP62" i="13"/>
  <c r="BN105" i="13"/>
  <c r="BP99" i="13"/>
  <c r="BP68" i="13"/>
  <c r="BP41" i="13"/>
  <c r="BN106" i="13"/>
  <c r="BP26" i="13"/>
  <c r="BP57" i="13"/>
  <c r="BN101" i="13"/>
  <c r="BC106" i="13"/>
  <c r="BI101" i="13"/>
  <c r="BP36" i="13"/>
  <c r="BP32" i="13"/>
  <c r="BP72" i="13"/>
  <c r="BM106" i="13"/>
  <c r="BP70" i="13"/>
  <c r="BP66" i="13"/>
  <c r="BP64" i="13"/>
  <c r="BP59" i="13"/>
  <c r="BP33" i="13"/>
  <c r="BK106" i="13"/>
  <c r="BL106" i="13"/>
  <c r="BP25" i="13"/>
  <c r="BP73" i="13"/>
  <c r="BO104" i="13"/>
  <c r="BP85" i="13"/>
  <c r="BP83" i="13"/>
  <c r="BP28" i="13"/>
  <c r="BJ109" i="13"/>
  <c r="BM109" i="13"/>
  <c r="BP77" i="13"/>
  <c r="BP34" i="13"/>
  <c r="BI106" i="13"/>
  <c r="BC110" i="13"/>
  <c r="BP84" i="13"/>
  <c r="BP102" i="13"/>
  <c r="BP75" i="13"/>
  <c r="BP63" i="13"/>
  <c r="BP27" i="13"/>
  <c r="BJ106" i="13"/>
  <c r="BP60" i="13"/>
  <c r="BP42" i="13"/>
  <c r="BJ105" i="13"/>
  <c r="BP40" i="13"/>
  <c r="BM103" i="13"/>
  <c r="BJ101" i="13"/>
  <c r="BJ103" i="13"/>
  <c r="BJ110" i="13"/>
  <c r="BJ111" i="13"/>
  <c r="BM105" i="13"/>
  <c r="BP35" i="13"/>
  <c r="BI103" i="13"/>
  <c r="BI105" i="13"/>
  <c r="BI110" i="13"/>
  <c r="BP44" i="13"/>
  <c r="BP21" i="13"/>
  <c r="BP18" i="13"/>
  <c r="BP58" i="13"/>
  <c r="BO106" i="13"/>
  <c r="BP45" i="13"/>
  <c r="BK109" i="13"/>
  <c r="BK105" i="13"/>
  <c r="BL105" i="13"/>
  <c r="BK101" i="13"/>
  <c r="BO101" i="13"/>
  <c r="BM101" i="13"/>
  <c r="BM110" i="13"/>
  <c r="BM111" i="13"/>
  <c r="BP47" i="13"/>
  <c r="BC103" i="13"/>
  <c r="BC101" i="13"/>
  <c r="BN103" i="13"/>
  <c r="BN110" i="13"/>
  <c r="BK103" i="13"/>
  <c r="BO103" i="13"/>
  <c r="BL109" i="13"/>
  <c r="BP106" i="13"/>
  <c r="BL103" i="13"/>
  <c r="BP103" i="13"/>
  <c r="BP15" i="13"/>
  <c r="BP92" i="13"/>
  <c r="BK110" i="13"/>
  <c r="BK111" i="13"/>
  <c r="BO105" i="13"/>
  <c r="BP105" i="13"/>
  <c r="BP20" i="13"/>
  <c r="BP16" i="13"/>
  <c r="BC109" i="13"/>
  <c r="BC111" i="13"/>
  <c r="BP71" i="13"/>
  <c r="BP69" i="13"/>
  <c r="BP46" i="13"/>
  <c r="BO15" i="13"/>
  <c r="BL101" i="13"/>
  <c r="BL110" i="13"/>
  <c r="BL111" i="13"/>
  <c r="BP49" i="13"/>
  <c r="BN109" i="13"/>
  <c r="BN111" i="13"/>
  <c r="BI109" i="13"/>
  <c r="BI111" i="13"/>
  <c r="BP101" i="13"/>
  <c r="P10" i="19" l="1"/>
</calcChain>
</file>

<file path=xl/sharedStrings.xml><?xml version="1.0" encoding="utf-8"?>
<sst xmlns="http://schemas.openxmlformats.org/spreadsheetml/2006/main" count="560" uniqueCount="244">
  <si>
    <t>Club</t>
  </si>
  <si>
    <t>Hurlingham</t>
  </si>
  <si>
    <t>Belgrano</t>
  </si>
  <si>
    <t>Lomas</t>
  </si>
  <si>
    <t>St Georges</t>
  </si>
  <si>
    <t>Old Georgians</t>
  </si>
  <si>
    <t>San Albano</t>
  </si>
  <si>
    <t>#</t>
  </si>
  <si>
    <t>-</t>
  </si>
  <si>
    <t>Innings</t>
  </si>
  <si>
    <t>JB Comments</t>
  </si>
  <si>
    <t>Player</t>
  </si>
  <si>
    <t>Total Runs</t>
  </si>
  <si>
    <t>Not Outs</t>
  </si>
  <si>
    <t>Highest Score</t>
  </si>
  <si>
    <t>Average</t>
  </si>
  <si>
    <t>Comments</t>
  </si>
  <si>
    <t>Overs</t>
  </si>
  <si>
    <t>Maidens</t>
  </si>
  <si>
    <t>Runs</t>
  </si>
  <si>
    <t>Wickets</t>
  </si>
  <si>
    <t>Economy</t>
  </si>
  <si>
    <t>Strike Rate</t>
  </si>
  <si>
    <t>Catches</t>
  </si>
  <si>
    <t>Bowling Statistics</t>
  </si>
  <si>
    <t>Run Outs</t>
  </si>
  <si>
    <t>Stumpings</t>
  </si>
  <si>
    <t>Fielding Statistics</t>
  </si>
  <si>
    <t>Date</t>
  </si>
  <si>
    <t>Not Out</t>
  </si>
  <si>
    <t>Total</t>
  </si>
  <si>
    <t>Points</t>
  </si>
  <si>
    <t>Playing</t>
  </si>
  <si>
    <t>3 Wicket Hauls</t>
  </si>
  <si>
    <t>5 Wicket Hauls</t>
  </si>
  <si>
    <t>50's Scored</t>
  </si>
  <si>
    <t>100's Scored</t>
  </si>
  <si>
    <t>Played</t>
  </si>
  <si>
    <t>50's</t>
  </si>
  <si>
    <t>100's</t>
  </si>
  <si>
    <t>3 wicket hauls</t>
  </si>
  <si>
    <t>5 wicket hauls</t>
  </si>
  <si>
    <t>100 scored</t>
  </si>
  <si>
    <t>3 wickets hauls</t>
  </si>
  <si>
    <t>5 wickets hauls</t>
  </si>
  <si>
    <t>Catch</t>
  </si>
  <si>
    <t>Stumping</t>
  </si>
  <si>
    <t>Run outs (direct hits &amp; assists)</t>
  </si>
  <si>
    <t>Batting Statistics Totals</t>
  </si>
  <si>
    <t>Consolidated Totals</t>
  </si>
  <si>
    <t>Fielding</t>
  </si>
  <si>
    <t>Bowling</t>
  </si>
  <si>
    <t>Matches Against Clubs</t>
  </si>
  <si>
    <t>Bat</t>
  </si>
  <si>
    <t>Team Totals</t>
  </si>
  <si>
    <t>Balancing Checks</t>
  </si>
  <si>
    <t>Summed team totals</t>
  </si>
  <si>
    <t>Summed individual totals</t>
  </si>
  <si>
    <t>Difference</t>
  </si>
  <si>
    <t>Ct</t>
  </si>
  <si>
    <t>3h</t>
  </si>
  <si>
    <t>5h</t>
  </si>
  <si>
    <t>n.o</t>
  </si>
  <si>
    <t>50s</t>
  </si>
  <si>
    <t>100s</t>
  </si>
  <si>
    <t>runs</t>
  </si>
  <si>
    <t>ov</t>
  </si>
  <si>
    <t>md</t>
  </si>
  <si>
    <t>run</t>
  </si>
  <si>
    <t>wkt</t>
  </si>
  <si>
    <t>r.o</t>
  </si>
  <si>
    <t>st</t>
  </si>
  <si>
    <t>Home</t>
  </si>
  <si>
    <t>Visitors</t>
  </si>
  <si>
    <t>Location</t>
  </si>
  <si>
    <t>Win / Loss Margin</t>
  </si>
  <si>
    <t>Toss won by</t>
  </si>
  <si>
    <t>Away</t>
  </si>
  <si>
    <t>Captains</t>
  </si>
  <si>
    <t>Wicket Keepers</t>
  </si>
  <si>
    <t>Scores</t>
  </si>
  <si>
    <t>Batted 1st</t>
  </si>
  <si>
    <t>Batted 2nd</t>
  </si>
  <si>
    <t>Team</t>
  </si>
  <si>
    <t>Wkts</t>
  </si>
  <si>
    <t>Table Positions</t>
  </si>
  <si>
    <t>Won</t>
  </si>
  <si>
    <t>Draw</t>
  </si>
  <si>
    <t>Lost</t>
  </si>
  <si>
    <t>Win</t>
  </si>
  <si>
    <t>Bonus Points</t>
  </si>
  <si>
    <t>Win by &gt;= 8 wickets</t>
  </si>
  <si>
    <t>Lose by &lt;+ 3 wickets</t>
  </si>
  <si>
    <t>Match Result</t>
  </si>
  <si>
    <t>Winner</t>
  </si>
  <si>
    <t>Loser</t>
  </si>
  <si>
    <t>Win Bonus Point</t>
  </si>
  <si>
    <t>Loss Bonus Point</t>
  </si>
  <si>
    <t>Win by &gt;= 50 runs</t>
  </si>
  <si>
    <t>Lose by &lt;+ 25 runs</t>
  </si>
  <si>
    <t xml:space="preserve"> - Winning Bonus Point</t>
  </si>
  <si>
    <t xml:space="preserve"> - Losing Bonus Point</t>
  </si>
  <si>
    <t>Involved in Run Out</t>
  </si>
  <si>
    <t xml:space="preserve"> </t>
  </si>
  <si>
    <t>David Mauro</t>
  </si>
  <si>
    <t>Bernardo Irigoyen</t>
  </si>
  <si>
    <t>Martin Siri</t>
  </si>
  <si>
    <t>Esteban Mac Dermott</t>
  </si>
  <si>
    <t>Diego Lord</t>
  </si>
  <si>
    <t>Martin Rost</t>
  </si>
  <si>
    <t>Iñaki Jimenez</t>
  </si>
  <si>
    <t>Gary Savage</t>
  </si>
  <si>
    <t>Andres Madariya</t>
  </si>
  <si>
    <t>Steven Nino</t>
  </si>
  <si>
    <t>Dan Sutton</t>
  </si>
  <si>
    <t>Pedro Arrighi</t>
  </si>
  <si>
    <t>Jon Hurley</t>
  </si>
  <si>
    <t>Hernan Fennell</t>
  </si>
  <si>
    <t>Marc Rogers</t>
  </si>
  <si>
    <t>Martin Barneche</t>
  </si>
  <si>
    <t>Lucas Paterlini</t>
  </si>
  <si>
    <t>Tomas Francis</t>
  </si>
  <si>
    <t>Hernan Williams</t>
  </si>
  <si>
    <t>Pedro Bruno</t>
  </si>
  <si>
    <t>Matias Paterlini</t>
  </si>
  <si>
    <t>Nicolas Serrano</t>
  </si>
  <si>
    <t>Michael Rowe</t>
  </si>
  <si>
    <t>Augusto Mustafa</t>
  </si>
  <si>
    <t>Nicolas Vazquez</t>
  </si>
  <si>
    <t>Tomas Marinozzi</t>
  </si>
  <si>
    <t xml:space="preserve">Umpire Bonus </t>
  </si>
  <si>
    <t>Sam Hatt</t>
  </si>
  <si>
    <t>Agustin Husain</t>
  </si>
  <si>
    <t>Gonzalo Husain</t>
  </si>
  <si>
    <t>Sergio Arvallo</t>
  </si>
  <si>
    <t>Thomas Rey</t>
  </si>
  <si>
    <t>Martin Peralta</t>
  </si>
  <si>
    <t>St George´s</t>
  </si>
  <si>
    <t>Bruno Angeletti</t>
  </si>
  <si>
    <t>Manuel Esperon</t>
  </si>
  <si>
    <t>Juan Tissera</t>
  </si>
  <si>
    <t>Francisco Herran</t>
  </si>
  <si>
    <t>Santiago Duggan</t>
  </si>
  <si>
    <t>Agustin Casime</t>
  </si>
  <si>
    <t>Pedro Baron</t>
  </si>
  <si>
    <t>Indian XI</t>
  </si>
  <si>
    <t>Ambrish</t>
  </si>
  <si>
    <t>Prajyoth Bhat</t>
  </si>
  <si>
    <t>Chandra</t>
  </si>
  <si>
    <t>Navin Yadav</t>
  </si>
  <si>
    <t>Sathya</t>
  </si>
  <si>
    <t>Boopathi</t>
  </si>
  <si>
    <t>Ramiro Escobar</t>
  </si>
  <si>
    <t>Hassan Saleem</t>
  </si>
  <si>
    <t>Lautaro Musiani</t>
  </si>
  <si>
    <t>Sebastian Menis</t>
  </si>
  <si>
    <t>Nicolas Schulte</t>
  </si>
  <si>
    <t>Ben Davies</t>
  </si>
  <si>
    <t>Joe Sutton</t>
  </si>
  <si>
    <t>Abhiram HR</t>
  </si>
  <si>
    <t>Pablo Ferguson</t>
  </si>
  <si>
    <t>Alejandro Ferguson</t>
  </si>
  <si>
    <t>Andres Stocks</t>
  </si>
  <si>
    <t>Vetta</t>
  </si>
  <si>
    <t>Kumar</t>
  </si>
  <si>
    <t>Jon</t>
  </si>
  <si>
    <t>Prakash</t>
  </si>
  <si>
    <t>Manoj</t>
  </si>
  <si>
    <t>Manish</t>
  </si>
  <si>
    <t>Rahul</t>
  </si>
  <si>
    <t>Mana</t>
  </si>
  <si>
    <t>Juan Benitez</t>
  </si>
  <si>
    <t>Juan Del Valle</t>
  </si>
  <si>
    <t>Santiago Rossi</t>
  </si>
  <si>
    <t>Christian Peper</t>
  </si>
  <si>
    <t>Ruan Van Der Merwe</t>
  </si>
  <si>
    <t>Neil</t>
  </si>
  <si>
    <t>Jim Monkhouse</t>
  </si>
  <si>
    <t>Lorenzo Altuzarra</t>
  </si>
  <si>
    <t>Finn O'Brien</t>
  </si>
  <si>
    <t>Toby Orders</t>
  </si>
  <si>
    <t>Sian Kelly</t>
  </si>
  <si>
    <t>Magesh</t>
  </si>
  <si>
    <t>Ben LB</t>
  </si>
  <si>
    <t>Nigel Worsnop</t>
  </si>
  <si>
    <t>Pablo Siracusa</t>
  </si>
  <si>
    <t>Carlos Pellandini</t>
  </si>
  <si>
    <t>Felipe Barreto</t>
  </si>
  <si>
    <t>Rodrigo Ventura</t>
  </si>
  <si>
    <t>Shankar</t>
  </si>
  <si>
    <t>Maggu</t>
  </si>
  <si>
    <t>Tomas Rossi</t>
  </si>
  <si>
    <t>PJ</t>
  </si>
  <si>
    <t>Guido Angeletti</t>
  </si>
  <si>
    <t>Cristobal Costa</t>
  </si>
  <si>
    <t>Marcos Morales</t>
  </si>
  <si>
    <t>Jason Wilson</t>
  </si>
  <si>
    <t>Diwaker</t>
  </si>
  <si>
    <t>Martin Taddei</t>
  </si>
  <si>
    <t>Francisco Mendy</t>
  </si>
  <si>
    <t>Enrique Roulet</t>
  </si>
  <si>
    <t>Mariano Rossi</t>
  </si>
  <si>
    <t>Matias Gibson</t>
  </si>
  <si>
    <t>Veronica Vasquez</t>
  </si>
  <si>
    <t>Juan Ignacio Torres</t>
  </si>
  <si>
    <t>Theo Vreugdenhill</t>
  </si>
  <si>
    <t>Julian Cardeza</t>
  </si>
  <si>
    <t>Ashish</t>
  </si>
  <si>
    <t>Vedha</t>
  </si>
  <si>
    <t>Arora</t>
  </si>
  <si>
    <t>William Beckingsale</t>
  </si>
  <si>
    <t>Diego Fuller</t>
  </si>
  <si>
    <t>Rodolfo Cunto</t>
  </si>
  <si>
    <t>Hernan Pereyra</t>
  </si>
  <si>
    <t>Gaston Arizaga</t>
  </si>
  <si>
    <t>Alan Kirschbaum</t>
  </si>
  <si>
    <t>Ben Hatt</t>
  </si>
  <si>
    <t>James Marshall</t>
  </si>
  <si>
    <t>James Drummond</t>
  </si>
  <si>
    <t>Jambie Marlor</t>
  </si>
  <si>
    <t>Joe Paget</t>
  </si>
  <si>
    <t>Jaime Baker</t>
  </si>
  <si>
    <t>Andrew Elliott</t>
  </si>
  <si>
    <t>Ayappa</t>
  </si>
  <si>
    <t>Debraj</t>
  </si>
  <si>
    <t>Neil Upton</t>
  </si>
  <si>
    <t>Albert Rey</t>
  </si>
  <si>
    <t>Alan Booth</t>
  </si>
  <si>
    <t>Derek Culley</t>
  </si>
  <si>
    <t>Martin Hemmingsen</t>
  </si>
  <si>
    <t>Charles Morris</t>
  </si>
  <si>
    <t>Felipe Jimenez</t>
  </si>
  <si>
    <t>Ignacio Redruello</t>
  </si>
  <si>
    <t>Shaheen</t>
  </si>
  <si>
    <t>Francisco Alvarez</t>
  </si>
  <si>
    <t>Owen Kirscbaum</t>
  </si>
  <si>
    <t>Ranjith</t>
  </si>
  <si>
    <t>Allapa</t>
  </si>
  <si>
    <t>Barathi</t>
  </si>
  <si>
    <t>Charles Gibson</t>
  </si>
  <si>
    <t>Daniel Juarez</t>
  </si>
  <si>
    <t>Lorenzo</t>
  </si>
  <si>
    <t>TOTAL</t>
  </si>
  <si>
    <t>Alejo Tissera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</si>
</sst>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-* #,##0_-;\-* #,##0_-;_-* &quot;-&quot;??_-;_-@_-"/>
    <numFmt numFmtId="166" formatCode="_-* #,##0\ _D_M_-;\-* #,##0\ _D_M_-;_-* &quot;-&quot;\ _D_M_-;_-@_-"/>
    <numFmt numFmtId="167" formatCode="_-* #,##0.00\ _D_M_-;\-* #,##0.00\ _D_M_-;_-* &quot;-&quot;??\ _D_M_-;_-@_-"/>
    <numFmt numFmtId="168" formatCode="_-* #,##0\ &quot;DM&quot;_-;\-* #,##0\ &quot;DM&quot;_-;_-* &quot;-&quot;\ &quot;DM&quot;_-;_-@_-"/>
    <numFmt numFmtId="169" formatCode="_-* #,##0.00\ &quot;DM&quot;_-;\-* #,##0.00\ &quot;DM&quot;_-;_-* &quot;-&quot;??\ &quot;DM&quot;_-;_-@_-"/>
    <numFmt numFmtId="170" formatCode="[$-409]dd\-mmm\-yy;@"/>
  </numFmts>
  <fonts count="34" x14ac:knownFonts="1">
    <font>
      <sz val="8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7"/>
      <color theme="1"/>
      <name val="Arial"/>
      <family val="2"/>
    </font>
    <font>
      <sz val="8"/>
      <color rgb="FF0000FF"/>
      <name val="Arial"/>
      <family val="2"/>
    </font>
    <font>
      <sz val="8"/>
      <color rgb="FF0000CC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5" tint="-0.249977111117893"/>
      <name val="Arial"/>
      <family val="2"/>
    </font>
    <font>
      <sz val="8"/>
      <color theme="5" tint="-0.249977111117893"/>
      <name val="Arial"/>
      <family val="2"/>
    </font>
    <font>
      <b/>
      <sz val="8"/>
      <color rgb="FFFFFF00"/>
      <name val="Arial"/>
      <family val="2"/>
    </font>
    <font>
      <sz val="8"/>
      <color rgb="FFFFFF00"/>
      <name val="Arial"/>
      <family val="2"/>
    </font>
    <font>
      <b/>
      <sz val="8"/>
      <color rgb="FFFFCC66"/>
      <name val="Arial"/>
      <family val="2"/>
    </font>
    <font>
      <sz val="8"/>
      <color rgb="FFFFCC66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b/>
      <sz val="8"/>
      <color theme="3" tint="0.39997558519241921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color rgb="FF00000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ABD3F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96B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93B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2E7F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</borders>
  <cellStyleXfs count="45">
    <xf numFmtId="0" fontId="0" fillId="0" borderId="0"/>
    <xf numFmtId="164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0" borderId="0"/>
    <xf numFmtId="0" fontId="1" fillId="0" borderId="0"/>
    <xf numFmtId="0" fontId="2" fillId="0" borderId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358">
    <xf numFmtId="0" fontId="0" fillId="0" borderId="0" xfId="0"/>
    <xf numFmtId="0" fontId="9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1" xfId="0" applyFont="1" applyBorder="1"/>
    <xf numFmtId="0" fontId="9" fillId="2" borderId="2" xfId="0" applyFont="1" applyFill="1" applyBorder="1" applyAlignment="1"/>
    <xf numFmtId="0" fontId="9" fillId="3" borderId="1" xfId="0" applyFont="1" applyFill="1" applyBorder="1" applyAlignment="1">
      <alignment vertical="top"/>
    </xf>
    <xf numFmtId="0" fontId="6" fillId="0" borderId="0" xfId="4" applyFont="1" applyAlignment="1">
      <alignment horizontal="left"/>
    </xf>
    <xf numFmtId="165" fontId="6" fillId="0" borderId="3" xfId="1" applyNumberFormat="1" applyFont="1" applyFill="1" applyBorder="1" applyAlignment="1">
      <alignment horizontal="center"/>
    </xf>
    <xf numFmtId="0" fontId="6" fillId="0" borderId="0" xfId="4" applyFont="1" applyFill="1" applyAlignment="1">
      <alignment horizontal="left"/>
    </xf>
    <xf numFmtId="0" fontId="9" fillId="0" borderId="0" xfId="4" applyFont="1" applyFill="1" applyAlignment="1">
      <alignment horizontal="left"/>
    </xf>
    <xf numFmtId="0" fontId="11" fillId="0" borderId="0" xfId="0" applyFont="1" applyAlignment="1">
      <alignment horizontal="center"/>
    </xf>
    <xf numFmtId="0" fontId="0" fillId="0" borderId="1" xfId="0" applyFill="1" applyBorder="1"/>
    <xf numFmtId="0" fontId="9" fillId="3" borderId="4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center" vertical="top"/>
    </xf>
    <xf numFmtId="0" fontId="10" fillId="0" borderId="0" xfId="0" applyFont="1"/>
    <xf numFmtId="0" fontId="0" fillId="0" borderId="0" xfId="0" applyAlignment="1">
      <alignment horizontal="left"/>
    </xf>
    <xf numFmtId="0" fontId="9" fillId="3" borderId="1" xfId="4" applyFont="1" applyFill="1" applyBorder="1" applyAlignment="1">
      <alignment vertical="top" wrapText="1"/>
    </xf>
    <xf numFmtId="0" fontId="9" fillId="3" borderId="1" xfId="4" applyFont="1" applyFill="1" applyBorder="1" applyAlignment="1">
      <alignment horizontal="center" vertical="top" wrapText="1"/>
    </xf>
    <xf numFmtId="0" fontId="12" fillId="4" borderId="1" xfId="4" applyFont="1" applyFill="1" applyBorder="1" applyAlignment="1">
      <alignment horizontal="center" textRotation="90"/>
    </xf>
    <xf numFmtId="0" fontId="12" fillId="5" borderId="6" xfId="4" applyFont="1" applyFill="1" applyBorder="1" applyAlignment="1">
      <alignment horizontal="center" textRotation="90"/>
    </xf>
    <xf numFmtId="0" fontId="12" fillId="5" borderId="1" xfId="4" applyFont="1" applyFill="1" applyBorder="1" applyAlignment="1">
      <alignment horizontal="center" textRotation="90"/>
    </xf>
    <xf numFmtId="0" fontId="12" fillId="5" borderId="2" xfId="4" applyFont="1" applyFill="1" applyBorder="1" applyAlignment="1">
      <alignment horizontal="center" textRotation="90"/>
    </xf>
    <xf numFmtId="0" fontId="12" fillId="6" borderId="7" xfId="0" applyFont="1" applyFill="1" applyBorder="1" applyAlignment="1">
      <alignment horizontal="center" textRotation="90"/>
    </xf>
    <xf numFmtId="0" fontId="12" fillId="6" borderId="1" xfId="0" applyFont="1" applyFill="1" applyBorder="1" applyAlignment="1">
      <alignment horizontal="center" textRotation="90"/>
    </xf>
    <xf numFmtId="0" fontId="12" fillId="6" borderId="2" xfId="0" applyFont="1" applyFill="1" applyBorder="1" applyAlignment="1">
      <alignment horizontal="center" textRotation="90"/>
    </xf>
    <xf numFmtId="0" fontId="12" fillId="7" borderId="7" xfId="0" applyFont="1" applyFill="1" applyBorder="1" applyAlignment="1">
      <alignment horizontal="center" textRotation="90"/>
    </xf>
    <xf numFmtId="0" fontId="12" fillId="7" borderId="1" xfId="0" applyFont="1" applyFill="1" applyBorder="1" applyAlignment="1">
      <alignment horizontal="center" textRotation="90"/>
    </xf>
    <xf numFmtId="0" fontId="12" fillId="7" borderId="2" xfId="0" applyFont="1" applyFill="1" applyBorder="1" applyAlignment="1">
      <alignment horizontal="center" textRotation="90"/>
    </xf>
    <xf numFmtId="0" fontId="12" fillId="8" borderId="7" xfId="4" applyFont="1" applyFill="1" applyBorder="1" applyAlignment="1">
      <alignment horizontal="center" textRotation="90"/>
    </xf>
    <xf numFmtId="0" fontId="12" fillId="8" borderId="1" xfId="4" applyFont="1" applyFill="1" applyBorder="1" applyAlignment="1">
      <alignment horizontal="center" textRotation="90"/>
    </xf>
    <xf numFmtId="0" fontId="12" fillId="8" borderId="2" xfId="4" applyFont="1" applyFill="1" applyBorder="1" applyAlignment="1">
      <alignment horizontal="center" textRotation="90"/>
    </xf>
    <xf numFmtId="0" fontId="12" fillId="9" borderId="8" xfId="4" applyFont="1" applyFill="1" applyBorder="1" applyAlignment="1">
      <alignment horizontal="center" textRotation="90"/>
    </xf>
    <xf numFmtId="0" fontId="9" fillId="3" borderId="4" xfId="0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textRotation="90"/>
    </xf>
    <xf numFmtId="0" fontId="9" fillId="6" borderId="8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top"/>
    </xf>
    <xf numFmtId="0" fontId="9" fillId="3" borderId="13" xfId="0" applyFont="1" applyFill="1" applyBorder="1" applyAlignment="1">
      <alignment horizontal="left" vertical="top"/>
    </xf>
    <xf numFmtId="0" fontId="9" fillId="6" borderId="7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/>
    </xf>
    <xf numFmtId="0" fontId="6" fillId="0" borderId="2" xfId="1" applyNumberFormat="1" applyFont="1" applyFill="1" applyBorder="1" applyAlignment="1">
      <alignment horizontal="center"/>
    </xf>
    <xf numFmtId="0" fontId="14" fillId="0" borderId="1" xfId="1" applyNumberFormat="1" applyFont="1" applyFill="1" applyBorder="1" applyAlignment="1">
      <alignment horizontal="center"/>
    </xf>
    <xf numFmtId="0" fontId="14" fillId="0" borderId="6" xfId="1" applyNumberFormat="1" applyFont="1" applyFill="1" applyBorder="1" applyAlignment="1">
      <alignment horizontal="center"/>
    </xf>
    <xf numFmtId="0" fontId="14" fillId="0" borderId="2" xfId="1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6" fillId="0" borderId="7" xfId="1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7" xfId="0" applyFont="1" applyFill="1" applyBorder="1" applyAlignment="1">
      <alignment horizontal="center"/>
    </xf>
    <xf numFmtId="0" fontId="17" fillId="10" borderId="2" xfId="0" applyFont="1" applyFill="1" applyBorder="1" applyAlignment="1"/>
    <xf numFmtId="0" fontId="18" fillId="11" borderId="11" xfId="0" applyFont="1" applyFill="1" applyBorder="1" applyAlignment="1"/>
    <xf numFmtId="0" fontId="18" fillId="11" borderId="8" xfId="0" applyFont="1" applyFill="1" applyBorder="1" applyAlignment="1"/>
    <xf numFmtId="0" fontId="18" fillId="11" borderId="7" xfId="0" applyFont="1" applyFill="1" applyBorder="1" applyAlignment="1"/>
    <xf numFmtId="0" fontId="18" fillId="11" borderId="2" xfId="0" applyFont="1" applyFill="1" applyBorder="1" applyAlignment="1"/>
    <xf numFmtId="0" fontId="19" fillId="11" borderId="0" xfId="0" applyFont="1" applyFill="1"/>
    <xf numFmtId="0" fontId="18" fillId="11" borderId="1" xfId="0" applyFont="1" applyFill="1" applyBorder="1" applyAlignment="1"/>
    <xf numFmtId="0" fontId="18" fillId="11" borderId="1" xfId="0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/>
    </xf>
    <xf numFmtId="2" fontId="18" fillId="11" borderId="1" xfId="0" applyNumberFormat="1" applyFont="1" applyFill="1" applyBorder="1" applyAlignment="1"/>
    <xf numFmtId="0" fontId="20" fillId="2" borderId="11" xfId="0" applyFont="1" applyFill="1" applyBorder="1" applyAlignment="1"/>
    <xf numFmtId="0" fontId="20" fillId="2" borderId="8" xfId="0" applyFont="1" applyFill="1" applyBorder="1" applyAlignment="1"/>
    <xf numFmtId="0" fontId="20" fillId="2" borderId="7" xfId="0" applyFont="1" applyFill="1" applyBorder="1" applyAlignment="1"/>
    <xf numFmtId="0" fontId="20" fillId="2" borderId="2" xfId="0" applyFont="1" applyFill="1" applyBorder="1" applyAlignment="1"/>
    <xf numFmtId="0" fontId="21" fillId="2" borderId="0" xfId="0" applyFont="1" applyFill="1"/>
    <xf numFmtId="0" fontId="20" fillId="2" borderId="1" xfId="0" applyFont="1" applyFill="1" applyBorder="1" applyAlignment="1"/>
    <xf numFmtId="0" fontId="20" fillId="2" borderId="1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2" fontId="20" fillId="2" borderId="1" xfId="0" applyNumberFormat="1" applyFont="1" applyFill="1" applyBorder="1" applyAlignment="1"/>
    <xf numFmtId="0" fontId="17" fillId="12" borderId="11" xfId="0" applyFont="1" applyFill="1" applyBorder="1" applyAlignment="1"/>
    <xf numFmtId="0" fontId="17" fillId="12" borderId="7" xfId="0" applyFont="1" applyFill="1" applyBorder="1" applyAlignment="1"/>
    <xf numFmtId="0" fontId="17" fillId="12" borderId="1" xfId="0" applyFont="1" applyFill="1" applyBorder="1" applyAlignment="1"/>
    <xf numFmtId="0" fontId="17" fillId="12" borderId="2" xfId="0" applyFont="1" applyFill="1" applyBorder="1" applyAlignment="1"/>
    <xf numFmtId="0" fontId="0" fillId="12" borderId="0" xfId="0" applyFill="1"/>
    <xf numFmtId="0" fontId="17" fillId="12" borderId="1" xfId="0" applyFont="1" applyFill="1" applyBorder="1" applyAlignment="1">
      <alignment horizontal="center"/>
    </xf>
    <xf numFmtId="0" fontId="17" fillId="12" borderId="2" xfId="0" applyFont="1" applyFill="1" applyBorder="1" applyAlignment="1">
      <alignment horizontal="center"/>
    </xf>
    <xf numFmtId="2" fontId="17" fillId="12" borderId="1" xfId="0" applyNumberFormat="1" applyFont="1" applyFill="1" applyBorder="1" applyAlignment="1"/>
    <xf numFmtId="0" fontId="20" fillId="13" borderId="11" xfId="0" applyFont="1" applyFill="1" applyBorder="1" applyAlignment="1"/>
    <xf numFmtId="0" fontId="20" fillId="13" borderId="8" xfId="0" applyFont="1" applyFill="1" applyBorder="1" applyAlignment="1"/>
    <xf numFmtId="0" fontId="20" fillId="13" borderId="2" xfId="0" applyFont="1" applyFill="1" applyBorder="1" applyAlignment="1"/>
    <xf numFmtId="0" fontId="21" fillId="13" borderId="0" xfId="0" applyFont="1" applyFill="1"/>
    <xf numFmtId="0" fontId="20" fillId="13" borderId="7" xfId="0" applyFont="1" applyFill="1" applyBorder="1" applyAlignment="1"/>
    <xf numFmtId="0" fontId="20" fillId="13" borderId="1" xfId="0" applyFont="1" applyFill="1" applyBorder="1" applyAlignment="1"/>
    <xf numFmtId="0" fontId="20" fillId="13" borderId="1" xfId="0" applyFont="1" applyFill="1" applyBorder="1" applyAlignment="1">
      <alignment horizontal="center"/>
    </xf>
    <xf numFmtId="0" fontId="20" fillId="13" borderId="2" xfId="0" applyFont="1" applyFill="1" applyBorder="1" applyAlignment="1">
      <alignment horizontal="center"/>
    </xf>
    <xf numFmtId="2" fontId="20" fillId="13" borderId="1" xfId="0" applyNumberFormat="1" applyFont="1" applyFill="1" applyBorder="1" applyAlignment="1"/>
    <xf numFmtId="0" fontId="17" fillId="14" borderId="11" xfId="0" applyFont="1" applyFill="1" applyBorder="1" applyAlignment="1"/>
    <xf numFmtId="0" fontId="17" fillId="14" borderId="8" xfId="0" applyFont="1" applyFill="1" applyBorder="1" applyAlignment="1"/>
    <xf numFmtId="0" fontId="17" fillId="14" borderId="7" xfId="0" applyFont="1" applyFill="1" applyBorder="1" applyAlignment="1"/>
    <xf numFmtId="0" fontId="17" fillId="14" borderId="2" xfId="0" applyFont="1" applyFill="1" applyBorder="1" applyAlignment="1"/>
    <xf numFmtId="0" fontId="11" fillId="14" borderId="0" xfId="0" applyFont="1" applyFill="1"/>
    <xf numFmtId="0" fontId="17" fillId="14" borderId="1" xfId="0" applyFont="1" applyFill="1" applyBorder="1" applyAlignment="1"/>
    <xf numFmtId="0" fontId="17" fillId="14" borderId="1" xfId="0" applyFont="1" applyFill="1" applyBorder="1" applyAlignment="1">
      <alignment horizontal="center"/>
    </xf>
    <xf numFmtId="0" fontId="17" fillId="14" borderId="2" xfId="0" applyFont="1" applyFill="1" applyBorder="1" applyAlignment="1">
      <alignment horizontal="center"/>
    </xf>
    <xf numFmtId="2" fontId="17" fillId="14" borderId="1" xfId="0" applyNumberFormat="1" applyFont="1" applyFill="1" applyBorder="1" applyAlignment="1"/>
    <xf numFmtId="0" fontId="22" fillId="15" borderId="11" xfId="0" applyFont="1" applyFill="1" applyBorder="1" applyAlignment="1"/>
    <xf numFmtId="0" fontId="22" fillId="15" borderId="8" xfId="0" applyFont="1" applyFill="1" applyBorder="1" applyAlignment="1"/>
    <xf numFmtId="0" fontId="22" fillId="15" borderId="7" xfId="0" applyFont="1" applyFill="1" applyBorder="1" applyAlignment="1"/>
    <xf numFmtId="0" fontId="22" fillId="15" borderId="2" xfId="0" applyFont="1" applyFill="1" applyBorder="1" applyAlignment="1"/>
    <xf numFmtId="0" fontId="23" fillId="15" borderId="0" xfId="0" applyFont="1" applyFill="1"/>
    <xf numFmtId="0" fontId="22" fillId="15" borderId="1" xfId="0" applyFont="1" applyFill="1" applyBorder="1" applyAlignment="1"/>
    <xf numFmtId="0" fontId="22" fillId="15" borderId="1" xfId="0" applyFont="1" applyFill="1" applyBorder="1" applyAlignment="1">
      <alignment horizontal="center"/>
    </xf>
    <xf numFmtId="0" fontId="22" fillId="15" borderId="2" xfId="0" applyFont="1" applyFill="1" applyBorder="1" applyAlignment="1">
      <alignment horizontal="center"/>
    </xf>
    <xf numFmtId="2" fontId="22" fillId="15" borderId="1" xfId="0" applyNumberFormat="1" applyFont="1" applyFill="1" applyBorder="1" applyAlignment="1"/>
    <xf numFmtId="0" fontId="6" fillId="16" borderId="10" xfId="4" applyFont="1" applyFill="1" applyBorder="1" applyAlignment="1">
      <alignment horizontal="left"/>
    </xf>
    <xf numFmtId="0" fontId="6" fillId="16" borderId="15" xfId="4" applyFont="1" applyFill="1" applyBorder="1" applyAlignment="1">
      <alignment horizontal="left"/>
    </xf>
    <xf numFmtId="0" fontId="0" fillId="16" borderId="15" xfId="0" applyFill="1" applyBorder="1"/>
    <xf numFmtId="0" fontId="0" fillId="16" borderId="15" xfId="0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0" fontId="12" fillId="16" borderId="9" xfId="4" applyFont="1" applyFill="1" applyBorder="1" applyAlignment="1">
      <alignment horizontal="left"/>
    </xf>
    <xf numFmtId="0" fontId="24" fillId="16" borderId="17" xfId="4" applyFont="1" applyFill="1" applyBorder="1" applyAlignment="1">
      <alignment horizontal="left"/>
    </xf>
    <xf numFmtId="0" fontId="12" fillId="16" borderId="17" xfId="4" applyFont="1" applyFill="1" applyBorder="1" applyAlignment="1">
      <alignment horizontal="right"/>
    </xf>
    <xf numFmtId="0" fontId="24" fillId="16" borderId="17" xfId="0" applyFont="1" applyFill="1" applyBorder="1"/>
    <xf numFmtId="0" fontId="24" fillId="16" borderId="17" xfId="0" applyFont="1" applyFill="1" applyBorder="1" applyAlignment="1">
      <alignment horizontal="center"/>
    </xf>
    <xf numFmtId="0" fontId="12" fillId="16" borderId="17" xfId="0" applyFont="1" applyFill="1" applyBorder="1" applyAlignment="1">
      <alignment horizontal="left"/>
    </xf>
    <xf numFmtId="0" fontId="12" fillId="16" borderId="17" xfId="0" applyFont="1" applyFill="1" applyBorder="1" applyAlignment="1">
      <alignment horizontal="center"/>
    </xf>
    <xf numFmtId="0" fontId="24" fillId="16" borderId="18" xfId="0" applyFont="1" applyFill="1" applyBorder="1" applyAlignment="1">
      <alignment horizontal="center"/>
    </xf>
    <xf numFmtId="0" fontId="24" fillId="16" borderId="0" xfId="4" applyFont="1" applyFill="1" applyBorder="1" applyAlignment="1">
      <alignment horizontal="left"/>
    </xf>
    <xf numFmtId="0" fontId="24" fillId="16" borderId="0" xfId="4" applyFont="1" applyFill="1" applyBorder="1" applyAlignment="1">
      <alignment horizontal="right"/>
    </xf>
    <xf numFmtId="0" fontId="24" fillId="16" borderId="0" xfId="0" applyFont="1" applyFill="1" applyBorder="1"/>
    <xf numFmtId="0" fontId="24" fillId="16" borderId="0" xfId="0" applyFont="1" applyFill="1" applyBorder="1" applyAlignment="1">
      <alignment horizontal="center"/>
    </xf>
    <xf numFmtId="0" fontId="24" fillId="16" borderId="0" xfId="0" applyFont="1" applyFill="1" applyBorder="1" applyAlignment="1">
      <alignment horizontal="left"/>
    </xf>
    <xf numFmtId="0" fontId="24" fillId="16" borderId="19" xfId="0" applyFont="1" applyFill="1" applyBorder="1" applyAlignment="1">
      <alignment horizontal="center"/>
    </xf>
    <xf numFmtId="0" fontId="24" fillId="16" borderId="0" xfId="0" applyFont="1" applyFill="1" applyBorder="1" applyAlignment="1">
      <alignment horizontal="right"/>
    </xf>
    <xf numFmtId="0" fontId="24" fillId="16" borderId="19" xfId="0" applyFont="1" applyFill="1" applyBorder="1" applyAlignment="1"/>
    <xf numFmtId="0" fontId="24" fillId="16" borderId="14" xfId="0" applyFont="1" applyFill="1" applyBorder="1" applyAlignment="1">
      <alignment horizontal="left"/>
    </xf>
    <xf numFmtId="17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9" fillId="3" borderId="4" xfId="4" applyFont="1" applyFill="1" applyBorder="1" applyAlignment="1">
      <alignment vertical="top"/>
    </xf>
    <xf numFmtId="0" fontId="9" fillId="3" borderId="4" xfId="4" applyFont="1" applyFill="1" applyBorder="1" applyAlignment="1">
      <alignment vertical="top" wrapText="1"/>
    </xf>
    <xf numFmtId="0" fontId="9" fillId="3" borderId="4" xfId="4" applyFont="1" applyFill="1" applyBorder="1" applyAlignment="1">
      <alignment horizontal="center" vertical="top" wrapText="1"/>
    </xf>
    <xf numFmtId="0" fontId="9" fillId="3" borderId="5" xfId="4" applyFont="1" applyFill="1" applyBorder="1" applyAlignment="1">
      <alignment vertical="top"/>
    </xf>
    <xf numFmtId="0" fontId="9" fillId="3" borderId="5" xfId="4" applyFont="1" applyFill="1" applyBorder="1" applyAlignment="1">
      <alignment vertical="top" wrapText="1"/>
    </xf>
    <xf numFmtId="0" fontId="9" fillId="3" borderId="5" xfId="4" applyFont="1" applyFill="1" applyBorder="1" applyAlignment="1">
      <alignment horizontal="center" vertical="top" wrapText="1"/>
    </xf>
    <xf numFmtId="0" fontId="9" fillId="3" borderId="9" xfId="4" applyFont="1" applyFill="1" applyBorder="1" applyAlignment="1">
      <alignment horizontal="center" vertical="top" wrapText="1"/>
    </xf>
    <xf numFmtId="0" fontId="9" fillId="3" borderId="18" xfId="4" applyFont="1" applyFill="1" applyBorder="1" applyAlignment="1">
      <alignment horizontal="center" vertical="top" wrapText="1"/>
    </xf>
    <xf numFmtId="0" fontId="9" fillId="3" borderId="6" xfId="4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6" xfId="0" applyBorder="1"/>
    <xf numFmtId="0" fontId="0" fillId="0" borderId="2" xfId="0" applyFill="1" applyBorder="1" applyAlignment="1">
      <alignment horizontal="left"/>
    </xf>
    <xf numFmtId="0" fontId="9" fillId="3" borderId="10" xfId="4" applyFont="1" applyFill="1" applyBorder="1" applyAlignment="1">
      <alignment horizontal="center" vertical="top" wrapText="1"/>
    </xf>
    <xf numFmtId="170" fontId="0" fillId="0" borderId="11" xfId="0" applyNumberFormat="1" applyBorder="1" applyAlignment="1">
      <alignment horizontal="left"/>
    </xf>
    <xf numFmtId="0" fontId="9" fillId="3" borderId="11" xfId="4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left"/>
    </xf>
    <xf numFmtId="0" fontId="0" fillId="0" borderId="0" xfId="0" applyAlignment="1"/>
    <xf numFmtId="0" fontId="0" fillId="0" borderId="2" xfId="0" applyBorder="1" applyAlignment="1">
      <alignment horizontal="center"/>
    </xf>
    <xf numFmtId="0" fontId="9" fillId="3" borderId="20" xfId="4" applyFont="1" applyFill="1" applyBorder="1" applyAlignment="1">
      <alignment horizontal="center" vertical="top" wrapText="1"/>
    </xf>
    <xf numFmtId="0" fontId="9" fillId="3" borderId="21" xfId="4" applyFont="1" applyFill="1" applyBorder="1" applyAlignment="1">
      <alignment horizontal="center" vertical="top" wrapText="1"/>
    </xf>
    <xf numFmtId="0" fontId="9" fillId="3" borderId="16" xfId="4" applyFont="1" applyFill="1" applyBorder="1" applyAlignment="1">
      <alignment horizontal="center" vertical="top" wrapText="1"/>
    </xf>
    <xf numFmtId="0" fontId="9" fillId="3" borderId="13" xfId="4" applyFont="1" applyFill="1" applyBorder="1" applyAlignment="1">
      <alignment vertical="top"/>
    </xf>
    <xf numFmtId="0" fontId="9" fillId="3" borderId="13" xfId="4" applyFont="1" applyFill="1" applyBorder="1" applyAlignment="1">
      <alignment vertical="top" wrapText="1"/>
    </xf>
    <xf numFmtId="0" fontId="9" fillId="3" borderId="13" xfId="4" applyFont="1" applyFill="1" applyBorder="1" applyAlignment="1">
      <alignment horizontal="center" vertical="top" wrapText="1"/>
    </xf>
    <xf numFmtId="0" fontId="9" fillId="3" borderId="14" xfId="4" applyFont="1" applyFill="1" applyBorder="1" applyAlignment="1">
      <alignment horizontal="center" vertical="top" wrapText="1"/>
    </xf>
    <xf numFmtId="0" fontId="9" fillId="3" borderId="22" xfId="4" applyFont="1" applyFill="1" applyBorder="1" applyAlignment="1">
      <alignment horizontal="center" vertical="top" wrapText="1"/>
    </xf>
    <xf numFmtId="0" fontId="9" fillId="3" borderId="19" xfId="4" applyFont="1" applyFill="1" applyBorder="1" applyAlignment="1">
      <alignment horizontal="left" vertical="top" wrapText="1"/>
    </xf>
    <xf numFmtId="0" fontId="9" fillId="3" borderId="23" xfId="4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/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16" fillId="0" borderId="0" xfId="0" applyFont="1"/>
    <xf numFmtId="0" fontId="15" fillId="3" borderId="9" xfId="4" applyFont="1" applyFill="1" applyBorder="1" applyAlignment="1">
      <alignment horizontal="left" vertical="top"/>
    </xf>
    <xf numFmtId="0" fontId="15" fillId="3" borderId="17" xfId="4" applyFont="1" applyFill="1" applyBorder="1" applyAlignment="1">
      <alignment vertical="top"/>
    </xf>
    <xf numFmtId="0" fontId="15" fillId="3" borderId="17" xfId="4" applyFont="1" applyFill="1" applyBorder="1" applyAlignment="1">
      <alignment vertical="top" wrapText="1"/>
    </xf>
    <xf numFmtId="0" fontId="15" fillId="3" borderId="17" xfId="4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left"/>
    </xf>
    <xf numFmtId="0" fontId="15" fillId="3" borderId="10" xfId="4" applyFont="1" applyFill="1" applyBorder="1" applyAlignment="1">
      <alignment horizontal="center" vertical="top" wrapText="1"/>
    </xf>
    <xf numFmtId="0" fontId="15" fillId="3" borderId="15" xfId="4" applyFont="1" applyFill="1" applyBorder="1" applyAlignment="1">
      <alignment vertical="top"/>
    </xf>
    <xf numFmtId="0" fontId="15" fillId="3" borderId="15" xfId="4" applyFont="1" applyFill="1" applyBorder="1" applyAlignment="1">
      <alignment vertical="top" wrapText="1"/>
    </xf>
    <xf numFmtId="0" fontId="15" fillId="3" borderId="15" xfId="4" applyFont="1" applyFill="1" applyBorder="1" applyAlignment="1">
      <alignment horizontal="center" vertical="top" wrapText="1"/>
    </xf>
    <xf numFmtId="0" fontId="15" fillId="3" borderId="16" xfId="4" applyFont="1" applyFill="1" applyBorder="1" applyAlignment="1">
      <alignment horizontal="center" vertical="center" wrapText="1"/>
    </xf>
    <xf numFmtId="0" fontId="15" fillId="3" borderId="4" xfId="4" applyFont="1" applyFill="1" applyBorder="1" applyAlignment="1">
      <alignment horizontal="center" vertical="top" wrapText="1"/>
    </xf>
    <xf numFmtId="0" fontId="15" fillId="3" borderId="4" xfId="4" applyFont="1" applyFill="1" applyBorder="1" applyAlignment="1">
      <alignment vertical="top"/>
    </xf>
    <xf numFmtId="0" fontId="15" fillId="3" borderId="4" xfId="4" applyFont="1" applyFill="1" applyBorder="1" applyAlignment="1">
      <alignment vertical="top" wrapText="1"/>
    </xf>
    <xf numFmtId="0" fontId="15" fillId="3" borderId="9" xfId="4" applyFont="1" applyFill="1" applyBorder="1" applyAlignment="1">
      <alignment horizontal="center" vertical="top" wrapText="1"/>
    </xf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NumberFormat="1" applyFont="1" applyBorder="1" applyAlignment="1">
      <alignment horizontal="center" vertical="center"/>
    </xf>
    <xf numFmtId="170" fontId="15" fillId="3" borderId="18" xfId="4" applyNumberFormat="1" applyFont="1" applyFill="1" applyBorder="1" applyAlignment="1">
      <alignment horizontal="right" vertical="center" wrapText="1"/>
    </xf>
    <xf numFmtId="0" fontId="10" fillId="0" borderId="6" xfId="0" applyFont="1" applyBorder="1"/>
    <xf numFmtId="0" fontId="9" fillId="3" borderId="16" xfId="4" applyFont="1" applyFill="1" applyBorder="1" applyAlignment="1">
      <alignment horizontal="left" vertical="top" wrapText="1"/>
    </xf>
    <xf numFmtId="0" fontId="0" fillId="0" borderId="6" xfId="0" applyFill="1" applyBorder="1"/>
    <xf numFmtId="0" fontId="9" fillId="3" borderId="7" xfId="4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9" fillId="4" borderId="14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0" fillId="4" borderId="19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1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6" xfId="0" applyFont="1" applyBorder="1"/>
    <xf numFmtId="0" fontId="8" fillId="18" borderId="1" xfId="0" applyFont="1" applyFill="1" applyBorder="1" applyAlignment="1">
      <alignment horizontal="center"/>
    </xf>
    <xf numFmtId="0" fontId="4" fillId="0" borderId="1" xfId="0" applyFont="1" applyFill="1" applyBorder="1"/>
    <xf numFmtId="0" fontId="14" fillId="19" borderId="3" xfId="0" applyFont="1" applyFill="1" applyBorder="1" applyAlignment="1">
      <alignment horizontal="center"/>
    </xf>
    <xf numFmtId="0" fontId="14" fillId="19" borderId="1" xfId="1" applyNumberFormat="1" applyFont="1" applyFill="1" applyBorder="1" applyAlignment="1">
      <alignment horizontal="center"/>
    </xf>
    <xf numFmtId="0" fontId="14" fillId="19" borderId="6" xfId="1" applyNumberFormat="1" applyFont="1" applyFill="1" applyBorder="1" applyAlignment="1">
      <alignment horizontal="center"/>
    </xf>
    <xf numFmtId="0" fontId="14" fillId="19" borderId="2" xfId="1" applyNumberFormat="1" applyFont="1" applyFill="1" applyBorder="1" applyAlignment="1">
      <alignment horizontal="center"/>
    </xf>
    <xf numFmtId="0" fontId="14" fillId="20" borderId="1" xfId="1" applyNumberFormat="1" applyFont="1" applyFill="1" applyBorder="1" applyAlignment="1">
      <alignment horizontal="center"/>
    </xf>
    <xf numFmtId="0" fontId="14" fillId="21" borderId="3" xfId="0" applyFont="1" applyFill="1" applyBorder="1" applyAlignment="1">
      <alignment horizontal="center"/>
    </xf>
    <xf numFmtId="0" fontId="14" fillId="21" borderId="1" xfId="1" applyNumberFormat="1" applyFont="1" applyFill="1" applyBorder="1" applyAlignment="1">
      <alignment horizontal="center"/>
    </xf>
    <xf numFmtId="0" fontId="14" fillId="21" borderId="6" xfId="1" applyNumberFormat="1" applyFont="1" applyFill="1" applyBorder="1" applyAlignment="1">
      <alignment horizontal="center"/>
    </xf>
    <xf numFmtId="0" fontId="14" fillId="21" borderId="2" xfId="1" applyNumberFormat="1" applyFont="1" applyFill="1" applyBorder="1" applyAlignment="1">
      <alignment horizontal="center"/>
    </xf>
    <xf numFmtId="0" fontId="0" fillId="0" borderId="5" xfId="0" applyBorder="1"/>
    <xf numFmtId="170" fontId="0" fillId="0" borderId="5" xfId="0" applyNumberFormat="1" applyBorder="1" applyAlignment="1">
      <alignment horizontal="center"/>
    </xf>
    <xf numFmtId="170" fontId="0" fillId="0" borderId="10" xfId="0" applyNumberFormat="1" applyBorder="1" applyAlignment="1">
      <alignment horizontal="left"/>
    </xf>
    <xf numFmtId="0" fontId="0" fillId="0" borderId="24" xfId="0" applyBorder="1"/>
    <xf numFmtId="170" fontId="0" fillId="0" borderId="24" xfId="0" applyNumberFormat="1" applyBorder="1" applyAlignment="1">
      <alignment horizontal="center"/>
    </xf>
    <xf numFmtId="170" fontId="0" fillId="0" borderId="24" xfId="0" applyNumberFormat="1" applyBorder="1" applyAlignment="1">
      <alignment horizontal="left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0" fillId="20" borderId="1" xfId="0" applyFill="1" applyBorder="1"/>
    <xf numFmtId="0" fontId="14" fillId="23" borderId="1" xfId="1" applyNumberFormat="1" applyFont="1" applyFill="1" applyBorder="1" applyAlignment="1">
      <alignment horizontal="center"/>
    </xf>
    <xf numFmtId="0" fontId="14" fillId="23" borderId="6" xfId="1" applyNumberFormat="1" applyFont="1" applyFill="1" applyBorder="1" applyAlignment="1">
      <alignment horizontal="center"/>
    </xf>
    <xf numFmtId="0" fontId="14" fillId="23" borderId="3" xfId="0" applyFont="1" applyFill="1" applyBorder="1" applyAlignment="1">
      <alignment horizontal="center"/>
    </xf>
    <xf numFmtId="0" fontId="14" fillId="19" borderId="7" xfId="0" applyFont="1" applyFill="1" applyBorder="1" applyAlignment="1">
      <alignment horizontal="center"/>
    </xf>
    <xf numFmtId="0" fontId="26" fillId="22" borderId="1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21" fillId="24" borderId="8" xfId="0" applyFont="1" applyFill="1" applyBorder="1" applyAlignment="1">
      <alignment vertical="center"/>
    </xf>
    <xf numFmtId="0" fontId="0" fillId="21" borderId="3" xfId="0" applyFont="1" applyFill="1" applyBorder="1" applyAlignment="1">
      <alignment vertical="center"/>
    </xf>
    <xf numFmtId="0" fontId="0" fillId="21" borderId="8" xfId="0" applyFont="1" applyFill="1" applyBorder="1" applyAlignment="1">
      <alignment vertical="center"/>
    </xf>
    <xf numFmtId="0" fontId="5" fillId="20" borderId="1" xfId="0" applyFont="1" applyFill="1" applyBorder="1" applyAlignment="1" applyProtection="1">
      <alignment vertical="center"/>
      <protection locked="0"/>
    </xf>
    <xf numFmtId="0" fontId="0" fillId="26" borderId="8" xfId="0" applyFill="1" applyBorder="1" applyAlignment="1">
      <alignment vertical="center"/>
    </xf>
    <xf numFmtId="0" fontId="14" fillId="0" borderId="3" xfId="1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vertical="center"/>
    </xf>
    <xf numFmtId="0" fontId="12" fillId="8" borderId="3" xfId="0" applyFont="1" applyFill="1" applyBorder="1" applyAlignment="1">
      <alignment vertical="center"/>
    </xf>
    <xf numFmtId="0" fontId="0" fillId="26" borderId="8" xfId="0" applyFont="1" applyFill="1" applyBorder="1" applyAlignment="1">
      <alignment vertical="center"/>
    </xf>
    <xf numFmtId="0" fontId="9" fillId="3" borderId="25" xfId="0" applyFont="1" applyFill="1" applyBorder="1" applyAlignment="1">
      <alignment horizontal="center" vertical="top" wrapText="1"/>
    </xf>
    <xf numFmtId="0" fontId="9" fillId="3" borderId="26" xfId="0" applyFont="1" applyFill="1" applyBorder="1" applyAlignment="1">
      <alignment horizontal="center" vertical="top" wrapText="1"/>
    </xf>
    <xf numFmtId="0" fontId="9" fillId="3" borderId="27" xfId="0" applyFont="1" applyFill="1" applyBorder="1" applyAlignment="1">
      <alignment horizontal="center" vertical="top"/>
    </xf>
    <xf numFmtId="0" fontId="10" fillId="20" borderId="1" xfId="1" applyNumberFormat="1" applyFont="1" applyFill="1" applyBorder="1" applyAlignment="1">
      <alignment horizontal="center"/>
    </xf>
    <xf numFmtId="0" fontId="10" fillId="20" borderId="6" xfId="1" applyNumberFormat="1" applyFont="1" applyFill="1" applyBorder="1" applyAlignment="1">
      <alignment horizontal="center"/>
    </xf>
    <xf numFmtId="0" fontId="10" fillId="20" borderId="2" xfId="1" applyNumberFormat="1" applyFont="1" applyFill="1" applyBorder="1" applyAlignment="1">
      <alignment horizontal="center"/>
    </xf>
    <xf numFmtId="0" fontId="14" fillId="2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9" fillId="3" borderId="1" xfId="4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11" fillId="17" borderId="0" xfId="0" applyFont="1" applyFill="1" applyAlignment="1">
      <alignment horizontal="center"/>
    </xf>
    <xf numFmtId="0" fontId="3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0" fillId="24" borderId="1" xfId="0" applyFont="1" applyFill="1" applyBorder="1" applyAlignment="1">
      <alignment horizontal="center" vertical="center"/>
    </xf>
    <xf numFmtId="0" fontId="9" fillId="26" borderId="1" xfId="0" applyFont="1" applyFill="1" applyBorder="1" applyAlignment="1">
      <alignment horizontal="center" vertical="center"/>
    </xf>
    <xf numFmtId="0" fontId="32" fillId="20" borderId="1" xfId="0" applyFont="1" applyFill="1" applyBorder="1" applyAlignment="1" applyProtection="1">
      <alignment horizontal="center" vertical="center"/>
      <protection locked="0"/>
    </xf>
    <xf numFmtId="0" fontId="20" fillId="24" borderId="8" xfId="0" applyFont="1" applyFill="1" applyBorder="1" applyAlignment="1">
      <alignment horizontal="center" vertical="center"/>
    </xf>
    <xf numFmtId="0" fontId="32" fillId="20" borderId="8" xfId="0" applyFont="1" applyFill="1" applyBorder="1" applyAlignment="1" applyProtection="1">
      <alignment horizontal="center" vertical="center"/>
      <protection locked="0"/>
    </xf>
    <xf numFmtId="0" fontId="31" fillId="22" borderId="8" xfId="0" applyFont="1" applyFill="1" applyBorder="1" applyAlignment="1" applyProtection="1">
      <alignment horizontal="center" vertical="center"/>
      <protection locked="0"/>
    </xf>
    <xf numFmtId="0" fontId="9" fillId="21" borderId="8" xfId="0" applyFont="1" applyFill="1" applyBorder="1" applyAlignment="1">
      <alignment horizontal="center" vertical="center"/>
    </xf>
    <xf numFmtId="0" fontId="9" fillId="26" borderId="8" xfId="0" applyFont="1" applyFill="1" applyBorder="1" applyAlignment="1">
      <alignment horizontal="center" vertical="center"/>
    </xf>
    <xf numFmtId="0" fontId="31" fillId="22" borderId="3" xfId="0" applyFont="1" applyFill="1" applyBorder="1" applyAlignment="1" applyProtection="1">
      <alignment horizontal="center" vertical="center"/>
      <protection locked="0"/>
    </xf>
    <xf numFmtId="0" fontId="9" fillId="19" borderId="3" xfId="0" applyFont="1" applyFill="1" applyBorder="1" applyAlignment="1">
      <alignment horizontal="center" vertical="center"/>
    </xf>
    <xf numFmtId="0" fontId="33" fillId="3" borderId="1" xfId="4" applyFont="1" applyFill="1" applyBorder="1" applyAlignment="1">
      <alignment horizontal="center" vertical="top" wrapText="1"/>
    </xf>
    <xf numFmtId="0" fontId="9" fillId="21" borderId="1" xfId="0" applyFont="1" applyFill="1" applyBorder="1" applyAlignment="1">
      <alignment horizontal="center" vertical="center"/>
    </xf>
    <xf numFmtId="0" fontId="9" fillId="3" borderId="0" xfId="4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20" fillId="24" borderId="3" xfId="0" applyFont="1" applyFill="1" applyBorder="1" applyAlignment="1">
      <alignment horizontal="center" vertical="center"/>
    </xf>
    <xf numFmtId="0" fontId="32" fillId="20" borderId="3" xfId="0" applyFont="1" applyFill="1" applyBorder="1" applyAlignment="1" applyProtection="1">
      <alignment horizontal="center" vertical="center"/>
      <protection locked="0"/>
    </xf>
    <xf numFmtId="0" fontId="9" fillId="21" borderId="3" xfId="0" applyFont="1" applyFill="1" applyBorder="1" applyAlignment="1">
      <alignment horizontal="center" vertical="center"/>
    </xf>
    <xf numFmtId="0" fontId="31" fillId="22" borderId="1" xfId="0" applyFont="1" applyFill="1" applyBorder="1" applyAlignment="1" applyProtection="1">
      <alignment horizontal="center" vertical="center"/>
      <protection locked="0"/>
    </xf>
    <xf numFmtId="0" fontId="9" fillId="19" borderId="8" xfId="0" applyFont="1" applyFill="1" applyBorder="1" applyAlignment="1">
      <alignment horizontal="center" vertical="center"/>
    </xf>
    <xf numFmtId="0" fontId="9" fillId="19" borderId="1" xfId="0" applyFont="1" applyFill="1" applyBorder="1" applyAlignment="1">
      <alignment horizontal="center" vertical="center"/>
    </xf>
    <xf numFmtId="0" fontId="9" fillId="27" borderId="1" xfId="0" applyFont="1" applyFill="1" applyBorder="1" applyAlignment="1">
      <alignment horizontal="center" vertical="center"/>
    </xf>
    <xf numFmtId="0" fontId="9" fillId="26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9" fillId="9" borderId="4" xfId="0" applyFont="1" applyFill="1" applyBorder="1" applyAlignment="1">
      <alignment horizontal="left" vertical="top" wrapText="1"/>
    </xf>
    <xf numFmtId="0" fontId="9" fillId="9" borderId="13" xfId="0" applyFont="1" applyFill="1" applyBorder="1" applyAlignment="1">
      <alignment horizontal="left" vertical="top" wrapText="1"/>
    </xf>
    <xf numFmtId="0" fontId="9" fillId="9" borderId="5" xfId="0" applyFont="1" applyFill="1" applyBorder="1" applyAlignment="1">
      <alignment horizontal="left" vertical="top" wrapText="1"/>
    </xf>
    <xf numFmtId="0" fontId="12" fillId="8" borderId="3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2" fillId="4" borderId="11" xfId="4" applyFont="1" applyFill="1" applyBorder="1" applyAlignment="1">
      <alignment horizontal="center" vertical="center"/>
    </xf>
    <xf numFmtId="0" fontId="12" fillId="4" borderId="3" xfId="4" applyFont="1" applyFill="1" applyBorder="1" applyAlignment="1">
      <alignment horizontal="center" vertical="center"/>
    </xf>
    <xf numFmtId="0" fontId="12" fillId="4" borderId="6" xfId="4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9" fillId="25" borderId="8" xfId="0" applyFont="1" applyFill="1" applyBorder="1" applyAlignment="1">
      <alignment horizontal="center" vertical="center"/>
    </xf>
    <xf numFmtId="0" fontId="9" fillId="25" borderId="3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 vertical="center"/>
    </xf>
    <xf numFmtId="0" fontId="9" fillId="25" borderId="11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3" fillId="25" borderId="8" xfId="0" applyFont="1" applyFill="1" applyBorder="1" applyAlignment="1">
      <alignment horizontal="center" vertical="center"/>
    </xf>
    <xf numFmtId="0" fontId="3" fillId="25" borderId="3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27" fillId="26" borderId="3" xfId="0" applyFont="1" applyFill="1" applyBorder="1" applyAlignment="1">
      <alignment horizontal="center" vertical="center"/>
    </xf>
    <xf numFmtId="0" fontId="9" fillId="26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3" borderId="3" xfId="4" applyFont="1" applyFill="1" applyBorder="1" applyAlignment="1">
      <alignment horizontal="center" vertical="top" wrapText="1"/>
    </xf>
    <xf numFmtId="0" fontId="9" fillId="3" borderId="6" xfId="4" applyFont="1" applyFill="1" applyBorder="1" applyAlignment="1">
      <alignment horizontal="center" vertical="top" wrapText="1"/>
    </xf>
    <xf numFmtId="0" fontId="9" fillId="3" borderId="11" xfId="4" applyFont="1" applyFill="1" applyBorder="1" applyAlignment="1">
      <alignment horizontal="center" vertical="top" wrapText="1"/>
    </xf>
    <xf numFmtId="0" fontId="9" fillId="3" borderId="12" xfId="4" applyFont="1" applyFill="1" applyBorder="1" applyAlignment="1">
      <alignment horizontal="center" vertical="top" wrapText="1"/>
    </xf>
    <xf numFmtId="0" fontId="9" fillId="3" borderId="8" xfId="4" applyFont="1" applyFill="1" applyBorder="1" applyAlignment="1">
      <alignment horizontal="center" vertical="top" wrapText="1"/>
    </xf>
    <xf numFmtId="0" fontId="9" fillId="3" borderId="4" xfId="4" applyFont="1" applyFill="1" applyBorder="1" applyAlignment="1">
      <alignment horizontal="left" vertical="top" wrapText="1"/>
    </xf>
    <xf numFmtId="0" fontId="9" fillId="3" borderId="13" xfId="4" applyFont="1" applyFill="1" applyBorder="1" applyAlignment="1">
      <alignment horizontal="left" vertical="top" wrapText="1"/>
    </xf>
    <xf numFmtId="0" fontId="9" fillId="3" borderId="4" xfId="4" applyFont="1" applyFill="1" applyBorder="1" applyAlignment="1">
      <alignment horizontal="center" vertical="top" wrapText="1"/>
    </xf>
    <xf numFmtId="0" fontId="9" fillId="3" borderId="5" xfId="4" applyFont="1" applyFill="1" applyBorder="1" applyAlignment="1">
      <alignment horizontal="center" vertical="top" wrapText="1"/>
    </xf>
    <xf numFmtId="0" fontId="9" fillId="3" borderId="20" xfId="4" applyFont="1" applyFill="1" applyBorder="1" applyAlignment="1">
      <alignment horizontal="center" vertical="top" wrapText="1"/>
    </xf>
    <xf numFmtId="0" fontId="9" fillId="3" borderId="21" xfId="4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</cellXfs>
  <cellStyles count="45">
    <cellStyle name="Comma 2" xfId="1"/>
    <cellStyle name="Dezimal [0]_TitlePage" xfId="2"/>
    <cellStyle name="Dezimal_TitlePage" xfId="3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Normal" xfId="0" builtinId="0"/>
    <cellStyle name="Normal 2" xfId="4"/>
    <cellStyle name="Normal 2 2" xfId="5"/>
    <cellStyle name="Standard_TitlePage" xfId="6"/>
    <cellStyle name="Währung [0]_TitlePage" xfId="7"/>
    <cellStyle name="Währung_TitlePage" xfId="8"/>
  </cellStyles>
  <dxfs count="29"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ill>
        <patternFill>
          <bgColor rgb="FFFF0000"/>
        </patternFill>
      </fill>
    </dxf>
    <dxf>
      <fill>
        <patternFill>
          <bgColor rgb="FF009900"/>
        </patternFill>
      </fill>
    </dxf>
    <dxf>
      <font>
        <color rgb="FFFFCC66"/>
      </font>
      <fill>
        <patternFill>
          <bgColor rgb="FF996633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CC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4.jpeg"/><Relationship Id="rId7" Type="http://schemas.openxmlformats.org/officeDocument/2006/relationships/image" Target="../media/image10.png"/><Relationship Id="rId12" Type="http://schemas.openxmlformats.org/officeDocument/2006/relationships/image" Target="../media/image15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9.png"/><Relationship Id="rId11" Type="http://schemas.openxmlformats.org/officeDocument/2006/relationships/image" Target="../media/image14.png"/><Relationship Id="rId5" Type="http://schemas.openxmlformats.org/officeDocument/2006/relationships/image" Target="../media/image6.png"/><Relationship Id="rId10" Type="http://schemas.openxmlformats.org/officeDocument/2006/relationships/image" Target="../media/image13.png"/><Relationship Id="rId4" Type="http://schemas.openxmlformats.org/officeDocument/2006/relationships/image" Target="../media/image8.png"/><Relationship Id="rId9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3" Type="http://schemas.openxmlformats.org/officeDocument/2006/relationships/image" Target="../media/image4.jpeg"/><Relationship Id="rId7" Type="http://schemas.openxmlformats.org/officeDocument/2006/relationships/image" Target="../media/image9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10.png"/><Relationship Id="rId5" Type="http://schemas.openxmlformats.org/officeDocument/2006/relationships/image" Target="../media/image6.png"/><Relationship Id="rId4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523875</xdr:colOff>
      <xdr:row>29</xdr:row>
      <xdr:rowOff>0</xdr:rowOff>
    </xdr:from>
    <xdr:to>
      <xdr:col>22</xdr:col>
      <xdr:colOff>76200</xdr:colOff>
      <xdr:row>39</xdr:row>
      <xdr:rowOff>161925</xdr:rowOff>
    </xdr:to>
    <xdr:pic>
      <xdr:nvPicPr>
        <xdr:cNvPr id="38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06375" y="4772025"/>
          <a:ext cx="2257425" cy="2066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17</xdr:col>
      <xdr:colOff>85865</xdr:colOff>
      <xdr:row>2</xdr:row>
      <xdr:rowOff>0</xdr:rowOff>
    </xdr:to>
    <xdr:grpSp>
      <xdr:nvGrpSpPr>
        <xdr:cNvPr id="3" name="Group 38"/>
        <xdr:cNvGrpSpPr>
          <a:grpSpLocks/>
        </xdr:cNvGrpSpPr>
      </xdr:nvGrpSpPr>
      <xdr:grpSpPr bwMode="auto">
        <a:xfrm>
          <a:off x="123825" y="104775"/>
          <a:ext cx="12449315" cy="1219200"/>
          <a:chOff x="119060" y="190501"/>
          <a:chExt cx="13857662" cy="1214437"/>
        </a:xfrm>
      </xdr:grpSpPr>
      <xdr:grpSp>
        <xdr:nvGrpSpPr>
          <xdr:cNvPr id="4" name="Group 26"/>
          <xdr:cNvGrpSpPr>
            <a:grpSpLocks/>
          </xdr:cNvGrpSpPr>
        </xdr:nvGrpSpPr>
        <xdr:grpSpPr bwMode="auto">
          <a:xfrm>
            <a:off x="119060" y="190501"/>
            <a:ext cx="13832755" cy="1214437"/>
            <a:chOff x="119060" y="190501"/>
            <a:chExt cx="13832755" cy="1214437"/>
          </a:xfrm>
        </xdr:grpSpPr>
        <xdr:pic>
          <xdr:nvPicPr>
            <xdr:cNvPr id="8" name="Picture 3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9060" y="190501"/>
              <a:ext cx="13832755" cy="1214437"/>
            </a:xfrm>
            <a:prstGeom prst="rect">
              <a:avLst/>
            </a:prstGeom>
            <a:gradFill>
              <a:gsLst>
                <a:gs pos="0">
                  <a:schemeClr val="accent1">
                    <a:tint val="66000"/>
                    <a:satMod val="160000"/>
                    <a:alpha val="46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ln w="1">
              <a:noFill/>
              <a:miter lim="800000"/>
              <a:headEnd/>
              <a:tailEnd type="none" w="med" len="med"/>
            </a:ln>
            <a:effectLst/>
          </xdr:spPr>
        </xdr:pic>
        <xdr:pic>
          <xdr:nvPicPr>
            <xdr:cNvPr id="9" name="Picture 33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083594" y="273845"/>
              <a:ext cx="1900238" cy="1083468"/>
            </a:xfrm>
            <a:prstGeom prst="rect">
              <a:avLst/>
            </a:prstGeom>
            <a:noFill/>
            <a:ln w="1">
              <a:noFill/>
              <a:miter lim="800000"/>
              <a:headEnd/>
              <a:tailEnd/>
            </a:ln>
          </xdr:spPr>
        </xdr:pic>
      </xdr:grpSp>
      <xdr:pic>
        <xdr:nvPicPr>
          <xdr:cNvPr id="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 bwMode="auto">
          <a:xfrm>
            <a:off x="166688" y="238124"/>
            <a:ext cx="991984" cy="10953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35"/>
          <xdr:cNvPicPr>
            <a:picLocks noChangeAspect="1" noChangeArrowheads="1"/>
          </xdr:cNvPicPr>
        </xdr:nvPicPr>
        <xdr:blipFill>
          <a:blip xmlns:r="http://schemas.openxmlformats.org/officeDocument/2006/relationships" r:embed="rId5"/>
          <a:srcRect/>
          <a:stretch>
            <a:fillRect/>
          </a:stretch>
        </xdr:blipFill>
        <xdr:spPr bwMode="auto">
          <a:xfrm>
            <a:off x="13454063" y="230138"/>
            <a:ext cx="522659" cy="11017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" name="Picture 66"/>
          <xdr:cNvPicPr>
            <a:picLocks noChangeAspect="1" noChangeArrowheads="1"/>
          </xdr:cNvPicPr>
        </xdr:nvPicPr>
        <xdr:blipFill>
          <a:blip xmlns:r="http://schemas.openxmlformats.org/officeDocument/2006/relationships" r:embed="rId6"/>
          <a:srcRect/>
          <a:stretch>
            <a:fillRect/>
          </a:stretch>
        </xdr:blipFill>
        <xdr:spPr bwMode="auto">
          <a:xfrm>
            <a:off x="1870991" y="677513"/>
            <a:ext cx="2416799" cy="321469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139065</xdr:colOff>
      <xdr:row>1</xdr:row>
      <xdr:rowOff>20954</xdr:rowOff>
    </xdr:from>
    <xdr:to>
      <xdr:col>15</xdr:col>
      <xdr:colOff>224790</xdr:colOff>
      <xdr:row>1</xdr:row>
      <xdr:rowOff>838472</xdr:rowOff>
    </xdr:to>
    <xdr:sp macro="" textlink="">
      <xdr:nvSpPr>
        <xdr:cNvPr id="10" name="TextBox 10"/>
        <xdr:cNvSpPr txBox="1"/>
      </xdr:nvSpPr>
      <xdr:spPr>
        <a:xfrm>
          <a:off x="8216265" y="163829"/>
          <a:ext cx="2028825" cy="8175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AR" sz="1400" b="1"/>
            <a:t>MVP </a:t>
          </a:r>
          <a:br>
            <a:rPr lang="es-AR" sz="1400" b="1"/>
          </a:br>
          <a:r>
            <a:rPr lang="es-AR" sz="1400" b="1"/>
            <a:t>PRIMERA DIVISION</a:t>
          </a:r>
        </a:p>
        <a:p>
          <a:pPr algn="ctr"/>
          <a:r>
            <a:rPr lang="es-AR" sz="1400" b="1"/>
            <a:t>40 overs</a:t>
          </a:r>
        </a:p>
      </xdr:txBody>
    </xdr:sp>
    <xdr:clientData/>
  </xdr:twoCellAnchor>
  <xdr:twoCellAnchor editAs="oneCell">
    <xdr:from>
      <xdr:col>1</xdr:col>
      <xdr:colOff>38100</xdr:colOff>
      <xdr:row>1</xdr:row>
      <xdr:rowOff>0</xdr:rowOff>
    </xdr:from>
    <xdr:to>
      <xdr:col>2</xdr:col>
      <xdr:colOff>1073750</xdr:colOff>
      <xdr:row>1</xdr:row>
      <xdr:rowOff>1133475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42875"/>
          <a:ext cx="1378550" cy="1133475"/>
        </a:xfrm>
        <a:prstGeom prst="rect">
          <a:avLst/>
        </a:prstGeom>
      </xdr:spPr>
    </xdr:pic>
    <xdr:clientData/>
  </xdr:twoCellAnchor>
  <xdr:twoCellAnchor editAs="oneCell">
    <xdr:from>
      <xdr:col>16</xdr:col>
      <xdr:colOff>419100</xdr:colOff>
      <xdr:row>0</xdr:row>
      <xdr:rowOff>123825</xdr:rowOff>
    </xdr:from>
    <xdr:to>
      <xdr:col>17</xdr:col>
      <xdr:colOff>165100</xdr:colOff>
      <xdr:row>1</xdr:row>
      <xdr:rowOff>1124373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7100" y="123825"/>
          <a:ext cx="1562100" cy="1140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76200</xdr:rowOff>
    </xdr:from>
    <xdr:to>
      <xdr:col>50</xdr:col>
      <xdr:colOff>104775</xdr:colOff>
      <xdr:row>9</xdr:row>
      <xdr:rowOff>66675</xdr:rowOff>
    </xdr:to>
    <xdr:grpSp>
      <xdr:nvGrpSpPr>
        <xdr:cNvPr id="5544" name="Group 38"/>
        <xdr:cNvGrpSpPr>
          <a:grpSpLocks/>
        </xdr:cNvGrpSpPr>
      </xdr:nvGrpSpPr>
      <xdr:grpSpPr bwMode="auto">
        <a:xfrm>
          <a:off x="153458" y="76200"/>
          <a:ext cx="14725650" cy="1082675"/>
          <a:chOff x="119060" y="190501"/>
          <a:chExt cx="13945906" cy="1214437"/>
        </a:xfrm>
      </xdr:grpSpPr>
      <xdr:grpSp>
        <xdr:nvGrpSpPr>
          <xdr:cNvPr id="5554" name="Group 26"/>
          <xdr:cNvGrpSpPr>
            <a:grpSpLocks/>
          </xdr:cNvGrpSpPr>
        </xdr:nvGrpSpPr>
        <xdr:grpSpPr bwMode="auto">
          <a:xfrm>
            <a:off x="119060" y="190501"/>
            <a:ext cx="13945906" cy="1214437"/>
            <a:chOff x="119060" y="190501"/>
            <a:chExt cx="13945906" cy="1214437"/>
          </a:xfrm>
        </xdr:grpSpPr>
        <xdr:pic>
          <xdr:nvPicPr>
            <xdr:cNvPr id="16" name="Picture 3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9060" y="190501"/>
              <a:ext cx="13945906" cy="1214437"/>
            </a:xfrm>
            <a:prstGeom prst="rect">
              <a:avLst/>
            </a:prstGeom>
            <a:gradFill>
              <a:gsLst>
                <a:gs pos="0">
                  <a:schemeClr val="accent1">
                    <a:tint val="66000"/>
                    <a:satMod val="160000"/>
                    <a:alpha val="46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ln w="1">
              <a:noFill/>
              <a:miter lim="800000"/>
              <a:headEnd/>
              <a:tailEnd type="none" w="med" len="med"/>
            </a:ln>
            <a:effectLst/>
          </xdr:spPr>
        </xdr:pic>
        <xdr:pic>
          <xdr:nvPicPr>
            <xdr:cNvPr id="5559" name="Picture 33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083594" y="273845"/>
              <a:ext cx="1900238" cy="1083468"/>
            </a:xfrm>
            <a:prstGeom prst="rect">
              <a:avLst/>
            </a:prstGeom>
            <a:noFill/>
            <a:ln w="1">
              <a:noFill/>
              <a:miter lim="800000"/>
              <a:headEnd/>
              <a:tailEnd/>
            </a:ln>
          </xdr:spPr>
        </xdr:pic>
      </xdr:grpSp>
      <xdr:pic>
        <xdr:nvPicPr>
          <xdr:cNvPr id="555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166688" y="238124"/>
            <a:ext cx="991984" cy="10953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556" name="Picture 35"/>
          <xdr:cNvPicPr>
            <a:picLocks noChangeAspect="1" noChangeArrowheads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 bwMode="auto">
          <a:xfrm>
            <a:off x="13454063" y="230138"/>
            <a:ext cx="522659" cy="11017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557" name="Picture 66"/>
          <xdr:cNvPicPr>
            <a:picLocks noChangeAspect="1" noChangeArrowheads="1"/>
          </xdr:cNvPicPr>
        </xdr:nvPicPr>
        <xdr:blipFill>
          <a:blip xmlns:r="http://schemas.openxmlformats.org/officeDocument/2006/relationships" r:embed="rId5"/>
          <a:srcRect/>
          <a:stretch>
            <a:fillRect/>
          </a:stretch>
        </xdr:blipFill>
        <xdr:spPr bwMode="auto">
          <a:xfrm>
            <a:off x="1226343" y="250031"/>
            <a:ext cx="3055144" cy="321469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46</xdr:col>
      <xdr:colOff>133350</xdr:colOff>
      <xdr:row>0</xdr:row>
      <xdr:rowOff>76200</xdr:rowOff>
    </xdr:from>
    <xdr:to>
      <xdr:col>66</xdr:col>
      <xdr:colOff>24342</xdr:colOff>
      <xdr:row>9</xdr:row>
      <xdr:rowOff>66675</xdr:rowOff>
    </xdr:to>
    <xdr:pic>
      <xdr:nvPicPr>
        <xdr:cNvPr id="5545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58550" y="76200"/>
          <a:ext cx="4838700" cy="1219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72</xdr:col>
      <xdr:colOff>2409825</xdr:colOff>
      <xdr:row>0</xdr:row>
      <xdr:rowOff>76200</xdr:rowOff>
    </xdr:from>
    <xdr:to>
      <xdr:col>72</xdr:col>
      <xdr:colOff>3714750</xdr:colOff>
      <xdr:row>9</xdr:row>
      <xdr:rowOff>76200</xdr:rowOff>
    </xdr:to>
    <xdr:pic>
      <xdr:nvPicPr>
        <xdr:cNvPr id="5546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907250" y="76200"/>
          <a:ext cx="1304925" cy="1228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62</xdr:col>
      <xdr:colOff>28575</xdr:colOff>
      <xdr:row>0</xdr:row>
      <xdr:rowOff>76200</xdr:rowOff>
    </xdr:from>
    <xdr:to>
      <xdr:col>72</xdr:col>
      <xdr:colOff>2409825</xdr:colOff>
      <xdr:row>9</xdr:row>
      <xdr:rowOff>66675</xdr:rowOff>
    </xdr:to>
    <xdr:pic>
      <xdr:nvPicPr>
        <xdr:cNvPr id="5547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68550" y="76200"/>
          <a:ext cx="4838700" cy="1219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85725</xdr:colOff>
      <xdr:row>11</xdr:row>
      <xdr:rowOff>57150</xdr:rowOff>
    </xdr:from>
    <xdr:to>
      <xdr:col>29</xdr:col>
      <xdr:colOff>114300</xdr:colOff>
      <xdr:row>11</xdr:row>
      <xdr:rowOff>371475</xdr:rowOff>
    </xdr:to>
    <xdr:pic>
      <xdr:nvPicPr>
        <xdr:cNvPr id="55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8943975" y="1695450"/>
          <a:ext cx="285750" cy="314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44</xdr:col>
      <xdr:colOff>57150</xdr:colOff>
      <xdr:row>11</xdr:row>
      <xdr:rowOff>28575</xdr:rowOff>
    </xdr:from>
    <xdr:to>
      <xdr:col>46</xdr:col>
      <xdr:colOff>0</xdr:colOff>
      <xdr:row>11</xdr:row>
      <xdr:rowOff>381000</xdr:rowOff>
    </xdr:to>
    <xdr:pic>
      <xdr:nvPicPr>
        <xdr:cNvPr id="55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0706100" y="1666875"/>
          <a:ext cx="419100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57150</xdr:colOff>
      <xdr:row>11</xdr:row>
      <xdr:rowOff>47625</xdr:rowOff>
    </xdr:from>
    <xdr:to>
      <xdr:col>21</xdr:col>
      <xdr:colOff>114300</xdr:colOff>
      <xdr:row>11</xdr:row>
      <xdr:rowOff>361950</xdr:rowOff>
    </xdr:to>
    <xdr:pic>
      <xdr:nvPicPr>
        <xdr:cNvPr id="555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7124700" y="1685925"/>
          <a:ext cx="314325" cy="314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66675</xdr:colOff>
      <xdr:row>11</xdr:row>
      <xdr:rowOff>47625</xdr:rowOff>
    </xdr:from>
    <xdr:to>
      <xdr:col>13</xdr:col>
      <xdr:colOff>152400</xdr:colOff>
      <xdr:row>11</xdr:row>
      <xdr:rowOff>390525</xdr:rowOff>
    </xdr:to>
    <xdr:pic>
      <xdr:nvPicPr>
        <xdr:cNvPr id="555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343525" y="1685925"/>
          <a:ext cx="342900" cy="342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11</xdr:row>
      <xdr:rowOff>57150</xdr:rowOff>
    </xdr:from>
    <xdr:to>
      <xdr:col>5</xdr:col>
      <xdr:colOff>85725</xdr:colOff>
      <xdr:row>11</xdr:row>
      <xdr:rowOff>371475</xdr:rowOff>
    </xdr:to>
    <xdr:pic>
      <xdr:nvPicPr>
        <xdr:cNvPr id="55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533775" y="1695450"/>
          <a:ext cx="295275" cy="314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171450</xdr:colOff>
      <xdr:row>1</xdr:row>
      <xdr:rowOff>53340</xdr:rowOff>
    </xdr:from>
    <xdr:to>
      <xdr:col>32</xdr:col>
      <xdr:colOff>190483</xdr:colOff>
      <xdr:row>7</xdr:row>
      <xdr:rowOff>100894</xdr:rowOff>
    </xdr:to>
    <xdr:sp macro="" textlink="">
      <xdr:nvSpPr>
        <xdr:cNvPr id="18" name="17 CuadroTexto"/>
        <xdr:cNvSpPr txBox="1"/>
      </xdr:nvSpPr>
      <xdr:spPr>
        <a:xfrm>
          <a:off x="7627620" y="137160"/>
          <a:ext cx="1676400" cy="822960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="1">
              <a:solidFill>
                <a:schemeClr val="bg1"/>
              </a:solidFill>
            </a:rPr>
            <a:t>MVP</a:t>
          </a:r>
        </a:p>
        <a:p>
          <a:pPr algn="ctr"/>
          <a:r>
            <a:rPr lang="es-ES" sz="1100" b="1">
              <a:solidFill>
                <a:schemeClr val="bg1"/>
              </a:solidFill>
            </a:rPr>
            <a:t>PRIMERA DIVISION</a:t>
          </a:r>
        </a:p>
        <a:p>
          <a:pPr algn="ctr"/>
          <a:r>
            <a:rPr lang="es-ES" sz="1100" b="1">
              <a:solidFill>
                <a:schemeClr val="bg1"/>
              </a:solidFill>
            </a:rPr>
            <a:t>T20</a:t>
          </a:r>
          <a:br>
            <a:rPr lang="es-ES" sz="1100" b="1">
              <a:solidFill>
                <a:schemeClr val="bg1"/>
              </a:solidFill>
            </a:rPr>
          </a:br>
          <a:r>
            <a:rPr lang="es-ES" sz="1100" b="1">
              <a:solidFill>
                <a:schemeClr val="bg1"/>
              </a:solidFill>
            </a:rPr>
            <a:t>Robin Stuart Shield</a:t>
          </a:r>
        </a:p>
        <a:p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22</xdr:col>
      <xdr:colOff>838200</xdr:colOff>
      <xdr:row>2</xdr:row>
      <xdr:rowOff>1076325</xdr:rowOff>
    </xdr:to>
    <xdr:grpSp>
      <xdr:nvGrpSpPr>
        <xdr:cNvPr id="4987" name="Group 38"/>
        <xdr:cNvGrpSpPr>
          <a:grpSpLocks/>
        </xdr:cNvGrpSpPr>
      </xdr:nvGrpSpPr>
      <xdr:grpSpPr bwMode="auto">
        <a:xfrm>
          <a:off x="98425" y="127000"/>
          <a:ext cx="14735175" cy="1203325"/>
          <a:chOff x="119060" y="190501"/>
          <a:chExt cx="13945906" cy="1214437"/>
        </a:xfrm>
      </xdr:grpSpPr>
      <xdr:grpSp>
        <xdr:nvGrpSpPr>
          <xdr:cNvPr id="4991" name="Group 26"/>
          <xdr:cNvGrpSpPr>
            <a:grpSpLocks/>
          </xdr:cNvGrpSpPr>
        </xdr:nvGrpSpPr>
        <xdr:grpSpPr bwMode="auto">
          <a:xfrm>
            <a:off x="119060" y="190501"/>
            <a:ext cx="13945906" cy="1214437"/>
            <a:chOff x="119060" y="190501"/>
            <a:chExt cx="13945906" cy="1214437"/>
          </a:xfrm>
        </xdr:grpSpPr>
        <xdr:pic>
          <xdr:nvPicPr>
            <xdr:cNvPr id="23" name="Picture 3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9060" y="190501"/>
              <a:ext cx="13945906" cy="1214437"/>
            </a:xfrm>
            <a:prstGeom prst="rect">
              <a:avLst/>
            </a:prstGeom>
            <a:gradFill>
              <a:gsLst>
                <a:gs pos="0">
                  <a:schemeClr val="accent1">
                    <a:tint val="66000"/>
                    <a:satMod val="160000"/>
                    <a:alpha val="46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ln w="1">
              <a:noFill/>
              <a:miter lim="800000"/>
              <a:headEnd/>
              <a:tailEnd type="none" w="med" len="med"/>
            </a:ln>
            <a:effectLst/>
          </xdr:spPr>
        </xdr:pic>
        <xdr:pic>
          <xdr:nvPicPr>
            <xdr:cNvPr id="4996" name="Picture 33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083594" y="273845"/>
              <a:ext cx="1900238" cy="1083468"/>
            </a:xfrm>
            <a:prstGeom prst="rect">
              <a:avLst/>
            </a:prstGeom>
            <a:noFill/>
            <a:ln w="1">
              <a:noFill/>
              <a:miter lim="800000"/>
              <a:headEnd/>
              <a:tailEnd/>
            </a:ln>
          </xdr:spPr>
        </xdr:pic>
      </xdr:grpSp>
      <xdr:pic>
        <xdr:nvPicPr>
          <xdr:cNvPr id="499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166688" y="238124"/>
            <a:ext cx="991984" cy="10953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993" name="Picture 35"/>
          <xdr:cNvPicPr>
            <a:picLocks noChangeAspect="1" noChangeArrowheads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 bwMode="auto">
          <a:xfrm>
            <a:off x="13454063" y="230138"/>
            <a:ext cx="522659" cy="11017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994" name="Picture 66"/>
          <xdr:cNvPicPr>
            <a:picLocks noChangeAspect="1" noChangeArrowheads="1"/>
          </xdr:cNvPicPr>
        </xdr:nvPicPr>
        <xdr:blipFill>
          <a:blip xmlns:r="http://schemas.openxmlformats.org/officeDocument/2006/relationships" r:embed="rId5"/>
          <a:srcRect/>
          <a:stretch>
            <a:fillRect/>
          </a:stretch>
        </xdr:blipFill>
        <xdr:spPr bwMode="auto">
          <a:xfrm>
            <a:off x="1226343" y="250031"/>
            <a:ext cx="3055144" cy="321469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26</xdr:col>
      <xdr:colOff>838200</xdr:colOff>
      <xdr:row>1</xdr:row>
      <xdr:rowOff>0</xdr:rowOff>
    </xdr:from>
    <xdr:to>
      <xdr:col>27</xdr:col>
      <xdr:colOff>9525</xdr:colOff>
      <xdr:row>2</xdr:row>
      <xdr:rowOff>1076325</xdr:rowOff>
    </xdr:to>
    <xdr:pic>
      <xdr:nvPicPr>
        <xdr:cNvPr id="4988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7811750" y="142875"/>
          <a:ext cx="1304925" cy="1219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28575</xdr:colOff>
      <xdr:row>1</xdr:row>
      <xdr:rowOff>0</xdr:rowOff>
    </xdr:from>
    <xdr:to>
      <xdr:col>26</xdr:col>
      <xdr:colOff>904875</xdr:colOff>
      <xdr:row>2</xdr:row>
      <xdr:rowOff>1076325</xdr:rowOff>
    </xdr:to>
    <xdr:pic>
      <xdr:nvPicPr>
        <xdr:cNvPr id="4989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2620625" y="142875"/>
          <a:ext cx="5257800" cy="1219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542925</xdr:colOff>
      <xdr:row>1</xdr:row>
      <xdr:rowOff>133350</xdr:rowOff>
    </xdr:from>
    <xdr:to>
      <xdr:col>22</xdr:col>
      <xdr:colOff>171450</xdr:colOff>
      <xdr:row>2</xdr:row>
      <xdr:rowOff>295275</xdr:rowOff>
    </xdr:to>
    <xdr:pic>
      <xdr:nvPicPr>
        <xdr:cNvPr id="49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9153525" y="276225"/>
          <a:ext cx="3609975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85725</xdr:rowOff>
    </xdr:from>
    <xdr:to>
      <xdr:col>11</xdr:col>
      <xdr:colOff>828675</xdr:colOff>
      <xdr:row>1</xdr:row>
      <xdr:rowOff>1190625</xdr:rowOff>
    </xdr:to>
    <xdr:pic>
      <xdr:nvPicPr>
        <xdr:cNvPr id="23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85725"/>
          <a:ext cx="7553325" cy="1238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1304925</xdr:colOff>
      <xdr:row>0</xdr:row>
      <xdr:rowOff>85725</xdr:rowOff>
    </xdr:from>
    <xdr:to>
      <xdr:col>12</xdr:col>
      <xdr:colOff>9525</xdr:colOff>
      <xdr:row>1</xdr:row>
      <xdr:rowOff>1181100</xdr:rowOff>
    </xdr:to>
    <xdr:pic>
      <xdr:nvPicPr>
        <xdr:cNvPr id="2316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91500" y="85725"/>
          <a:ext cx="1295400" cy="1228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1575435</xdr:colOff>
      <xdr:row>1</xdr:row>
      <xdr:rowOff>447675</xdr:rowOff>
    </xdr:from>
    <xdr:to>
      <xdr:col>5</xdr:col>
      <xdr:colOff>356235</xdr:colOff>
      <xdr:row>1</xdr:row>
      <xdr:rowOff>990600</xdr:rowOff>
    </xdr:to>
    <xdr:sp macro="" textlink="">
      <xdr:nvSpPr>
        <xdr:cNvPr id="5" name="TextBox 4"/>
        <xdr:cNvSpPr txBox="1"/>
      </xdr:nvSpPr>
      <xdr:spPr>
        <a:xfrm>
          <a:off x="1952625" y="571500"/>
          <a:ext cx="1828800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AR" sz="1400" b="1"/>
            <a:t>Tabla de</a:t>
          </a:r>
          <a:r>
            <a:rPr lang="es-AR" sz="1400" b="1" baseline="0"/>
            <a:t> Posiciones</a:t>
          </a:r>
          <a:br>
            <a:rPr lang="es-AR" sz="1400" b="1" baseline="0"/>
          </a:br>
          <a:r>
            <a:rPr lang="es-AR" sz="1400" b="1"/>
            <a:t>PRIMERA</a:t>
          </a:r>
          <a:r>
            <a:rPr lang="es-AR" sz="1400" b="1" baseline="0"/>
            <a:t> DIVISION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27"/>
  <sheetViews>
    <sheetView showGridLines="0" tabSelected="1" zoomScaleNormal="100" zoomScalePageLayoutView="125" workbookViewId="0">
      <pane ySplit="3" topLeftCell="A4" activePane="bottomLeft" state="frozen"/>
      <selection pane="bottomLeft" activeCell="C29" sqref="C29"/>
    </sheetView>
  </sheetViews>
  <sheetFormatPr baseColWidth="10" defaultColWidth="9.1640625" defaultRowHeight="11.25" x14ac:dyDescent="0.2"/>
  <cols>
    <col min="1" max="1" width="2.1640625" style="2" customWidth="1"/>
    <col min="2" max="2" width="6" style="2" customWidth="1"/>
    <col min="3" max="3" width="23.83203125" style="2" bestFit="1" customWidth="1"/>
    <col min="4" max="4" width="20.6640625" style="3" customWidth="1"/>
    <col min="5" max="5" width="9.33203125" style="64" customWidth="1"/>
    <col min="6" max="15" width="11.33203125" style="2" customWidth="1"/>
    <col min="16" max="16" width="11.33203125" style="3" customWidth="1"/>
    <col min="17" max="17" width="31.83203125" style="2" customWidth="1"/>
    <col min="18" max="18" width="3.33203125" style="2" customWidth="1"/>
    <col min="19" max="19" width="9.1640625" style="2"/>
    <col min="20" max="20" width="7" style="2" bestFit="1" customWidth="1"/>
    <col min="21" max="21" width="12.83203125" style="2" bestFit="1" customWidth="1"/>
    <col min="22" max="16384" width="9.1640625" style="2"/>
  </cols>
  <sheetData>
    <row r="2" spans="2:22" ht="93" customHeight="1" x14ac:dyDescent="0.2">
      <c r="B2" s="282"/>
      <c r="C2" s="282"/>
      <c r="D2" s="284"/>
      <c r="E2" s="283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97" t="s">
        <v>30</v>
      </c>
      <c r="Q2" s="282"/>
    </row>
    <row r="3" spans="2:22" ht="33.75" customHeight="1" x14ac:dyDescent="0.2">
      <c r="B3" s="278" t="s">
        <v>7</v>
      </c>
      <c r="C3" s="278" t="s">
        <v>11</v>
      </c>
      <c r="D3" s="295" t="s">
        <v>0</v>
      </c>
      <c r="E3" s="21" t="s">
        <v>192</v>
      </c>
      <c r="F3" s="21" t="s">
        <v>19</v>
      </c>
      <c r="G3" s="21" t="s">
        <v>38</v>
      </c>
      <c r="H3" s="21" t="s">
        <v>39</v>
      </c>
      <c r="I3" s="21" t="s">
        <v>13</v>
      </c>
      <c r="J3" s="21" t="s">
        <v>20</v>
      </c>
      <c r="K3" s="21" t="s">
        <v>40</v>
      </c>
      <c r="L3" s="21" t="s">
        <v>41</v>
      </c>
      <c r="M3" s="21" t="s">
        <v>23</v>
      </c>
      <c r="N3" s="21" t="s">
        <v>47</v>
      </c>
      <c r="O3" s="21" t="s">
        <v>26</v>
      </c>
      <c r="P3" s="305" t="s">
        <v>242</v>
      </c>
      <c r="Q3" s="21" t="s">
        <v>16</v>
      </c>
      <c r="R3" s="279"/>
      <c r="S3" s="279"/>
    </row>
    <row r="4" spans="2:22" ht="15" x14ac:dyDescent="0.25">
      <c r="B4" s="309">
        <v>1</v>
      </c>
      <c r="C4" s="6" t="str">
        <f>Stats!C28</f>
        <v>Lautaro Musiani</v>
      </c>
      <c r="D4" s="298" t="s">
        <v>3</v>
      </c>
      <c r="E4" s="274">
        <v>8</v>
      </c>
      <c r="F4" s="6">
        <f>384+89</f>
        <v>473</v>
      </c>
      <c r="G4" s="6">
        <v>4</v>
      </c>
      <c r="H4" s="6">
        <v>1</v>
      </c>
      <c r="I4" s="6">
        <v>0</v>
      </c>
      <c r="J4" s="6">
        <v>10</v>
      </c>
      <c r="K4" s="6">
        <v>2</v>
      </c>
      <c r="L4" s="6"/>
      <c r="M4" s="6">
        <v>2</v>
      </c>
      <c r="N4" s="6">
        <v>2</v>
      </c>
      <c r="O4" s="6"/>
      <c r="P4" s="230">
        <f>(E4*5+F4+G4*5+H4*10+I4*5+J4*10+K4*5+L4*10+M4*5+N4*5+O4*5)</f>
        <v>673</v>
      </c>
      <c r="Q4" s="6"/>
    </row>
    <row r="5" spans="2:22" ht="15" x14ac:dyDescent="0.25">
      <c r="B5" s="309">
        <v>2</v>
      </c>
      <c r="C5" s="6" t="str">
        <f>Stats!C72</f>
        <v>Pedro Arrighi</v>
      </c>
      <c r="D5" s="287" t="s">
        <v>2</v>
      </c>
      <c r="E5" s="275">
        <v>9</v>
      </c>
      <c r="F5" s="6">
        <v>303</v>
      </c>
      <c r="G5" s="6">
        <v>1</v>
      </c>
      <c r="H5" s="6">
        <v>1</v>
      </c>
      <c r="I5" s="6">
        <v>2</v>
      </c>
      <c r="J5" s="6">
        <v>16</v>
      </c>
      <c r="K5" s="6">
        <v>3</v>
      </c>
      <c r="L5" s="6">
        <v>0</v>
      </c>
      <c r="M5" s="6">
        <v>5</v>
      </c>
      <c r="N5" s="6">
        <v>1</v>
      </c>
      <c r="O5" s="6">
        <f>Stats!BS72</f>
        <v>0</v>
      </c>
      <c r="P5" s="230">
        <f>(E5*5+F5+G5*5+H5*10+I5*5+J5*10+K5*5+L5*10+M5*5+N5*5+O5*5)</f>
        <v>578</v>
      </c>
      <c r="Q5" s="6"/>
    </row>
    <row r="6" spans="2:22" ht="15" x14ac:dyDescent="0.25">
      <c r="B6" s="309">
        <v>3</v>
      </c>
      <c r="C6" s="6" t="str">
        <f>Stats!C40</f>
        <v>Matias Paterlini</v>
      </c>
      <c r="D6" s="285" t="s">
        <v>6</v>
      </c>
      <c r="E6" s="274">
        <v>7</v>
      </c>
      <c r="F6" s="6">
        <v>368</v>
      </c>
      <c r="G6" s="6"/>
      <c r="H6" s="6">
        <v>2</v>
      </c>
      <c r="I6" s="6">
        <v>1</v>
      </c>
      <c r="J6" s="6">
        <v>8</v>
      </c>
      <c r="K6" s="6"/>
      <c r="L6" s="6">
        <v>1</v>
      </c>
      <c r="M6" s="6">
        <v>1</v>
      </c>
      <c r="N6" s="6"/>
      <c r="O6" s="6"/>
      <c r="P6" s="230">
        <f>(E6*5+F6+G6*5+H6*10+I6*5+J6*10+K6*5+L6*10+M6*5+N6*5+O6*5)</f>
        <v>523</v>
      </c>
      <c r="Q6" s="6"/>
      <c r="S6" s="280">
        <v>5</v>
      </c>
      <c r="T6" s="280" t="s">
        <v>43</v>
      </c>
      <c r="U6" s="280"/>
      <c r="V6" s="280"/>
    </row>
    <row r="7" spans="2:22" ht="15" x14ac:dyDescent="0.25">
      <c r="B7" s="309">
        <v>4</v>
      </c>
      <c r="C7" s="6" t="str">
        <f>Stats!C55</f>
        <v>Dan Sutton</v>
      </c>
      <c r="D7" s="296" t="s">
        <v>137</v>
      </c>
      <c r="E7" s="274">
        <v>5</v>
      </c>
      <c r="F7" s="6">
        <f>269+53</f>
        <v>322</v>
      </c>
      <c r="G7" s="6">
        <v>4</v>
      </c>
      <c r="H7" s="6"/>
      <c r="I7" s="6">
        <v>1</v>
      </c>
      <c r="J7" s="6">
        <v>8</v>
      </c>
      <c r="K7" s="6"/>
      <c r="L7" s="6"/>
      <c r="M7" s="6">
        <v>1</v>
      </c>
      <c r="N7" s="6"/>
      <c r="O7" s="6"/>
      <c r="P7" s="230">
        <f>(E7*5+F7+G7*5+H7*10+I7*5+J7*10+K7*5+L7*10+M7*5+N7*5+O7*5)</f>
        <v>457</v>
      </c>
      <c r="Q7" s="6"/>
      <c r="S7" s="280">
        <v>10</v>
      </c>
      <c r="T7" s="280" t="s">
        <v>44</v>
      </c>
      <c r="U7" s="280"/>
      <c r="V7" s="280"/>
    </row>
    <row r="8" spans="2:22" ht="15" x14ac:dyDescent="0.25">
      <c r="B8" s="309">
        <v>5</v>
      </c>
      <c r="C8" s="6" t="str">
        <f>Stats!C41</f>
        <v>Ramiro Escobar</v>
      </c>
      <c r="D8" s="285" t="s">
        <v>6</v>
      </c>
      <c r="E8" s="274">
        <v>7</v>
      </c>
      <c r="F8" s="6">
        <v>327</v>
      </c>
      <c r="G8" s="6">
        <v>1</v>
      </c>
      <c r="H8" s="6">
        <v>1</v>
      </c>
      <c r="I8" s="6">
        <v>1</v>
      </c>
      <c r="J8" s="6"/>
      <c r="K8" s="6"/>
      <c r="L8" s="6"/>
      <c r="M8" s="6">
        <v>8</v>
      </c>
      <c r="N8" s="6"/>
      <c r="O8" s="6"/>
      <c r="P8" s="230">
        <f>(E8*5+F8+G8*5+H8*10+I8*5+J8*10+K8*5+L8*10+M8*5+N8*5+O8*5)</f>
        <v>422</v>
      </c>
      <c r="Q8" s="6"/>
      <c r="S8" s="280">
        <v>5</v>
      </c>
      <c r="T8" s="280" t="s">
        <v>45</v>
      </c>
      <c r="U8" s="280"/>
      <c r="V8" s="280"/>
    </row>
    <row r="9" spans="2:22" ht="15" x14ac:dyDescent="0.25">
      <c r="B9" s="309">
        <v>6</v>
      </c>
      <c r="C9" s="6" t="str">
        <f>Stats!C57</f>
        <v>Tomas Marinozzi</v>
      </c>
      <c r="D9" s="296" t="s">
        <v>137</v>
      </c>
      <c r="E9" s="274">
        <v>7</v>
      </c>
      <c r="F9" s="6">
        <v>313</v>
      </c>
      <c r="G9" s="6"/>
      <c r="H9" s="6">
        <v>1</v>
      </c>
      <c r="I9" s="6">
        <v>1</v>
      </c>
      <c r="J9" s="6">
        <v>3</v>
      </c>
      <c r="K9" s="6"/>
      <c r="L9" s="6"/>
      <c r="M9" s="6">
        <v>5</v>
      </c>
      <c r="N9" s="6"/>
      <c r="O9" s="6"/>
      <c r="P9" s="230">
        <f>(E9*5+F9+G9*5+H9*10+I9*5+J9*10+K9*5+L9*10+M9*5+N9*5+O9*5)</f>
        <v>418</v>
      </c>
      <c r="Q9" s="6"/>
      <c r="S9" s="280">
        <v>5</v>
      </c>
      <c r="T9" s="280" t="s">
        <v>102</v>
      </c>
      <c r="U9" s="280"/>
      <c r="V9" s="280"/>
    </row>
    <row r="10" spans="2:22" ht="15" x14ac:dyDescent="0.25">
      <c r="B10" s="309">
        <v>7.4285714285714297</v>
      </c>
      <c r="C10" s="6" t="str">
        <f>Stats!C71</f>
        <v>Pablo Ferguson</v>
      </c>
      <c r="D10" s="287" t="s">
        <v>2</v>
      </c>
      <c r="E10" s="275">
        <v>9</v>
      </c>
      <c r="F10" s="6">
        <v>238</v>
      </c>
      <c r="G10" s="6">
        <v>0</v>
      </c>
      <c r="H10" s="6">
        <v>0</v>
      </c>
      <c r="I10" s="6">
        <v>3</v>
      </c>
      <c r="J10" s="6">
        <v>7</v>
      </c>
      <c r="K10" s="6">
        <v>1</v>
      </c>
      <c r="L10" s="6">
        <v>0</v>
      </c>
      <c r="M10" s="6">
        <v>4</v>
      </c>
      <c r="N10" s="6">
        <v>0</v>
      </c>
      <c r="O10" s="6">
        <v>0</v>
      </c>
      <c r="P10" s="230">
        <f>(E10*5+F10+G10*5+H10*10+I10*5+J10*10+K10*5+L10*10+M10*5+N10*5+O10*5)</f>
        <v>393</v>
      </c>
      <c r="Q10" s="6"/>
      <c r="S10" s="280">
        <v>5</v>
      </c>
      <c r="T10" s="280" t="s">
        <v>46</v>
      </c>
      <c r="U10" s="280"/>
      <c r="V10" s="280"/>
    </row>
    <row r="11" spans="2:22" ht="15" x14ac:dyDescent="0.25">
      <c r="B11" s="309">
        <v>8.2448979591836693</v>
      </c>
      <c r="C11" s="6" t="str">
        <f>Stats!C86</f>
        <v>Ambrish</v>
      </c>
      <c r="D11" s="286" t="s">
        <v>145</v>
      </c>
      <c r="E11" s="274">
        <v>7</v>
      </c>
      <c r="F11" s="6">
        <v>186</v>
      </c>
      <c r="G11" s="6">
        <v>1</v>
      </c>
      <c r="H11" s="6"/>
      <c r="I11" s="6">
        <v>1</v>
      </c>
      <c r="J11" s="6">
        <v>10</v>
      </c>
      <c r="K11" s="6"/>
      <c r="L11" s="6">
        <v>1</v>
      </c>
      <c r="M11" s="6">
        <v>6</v>
      </c>
      <c r="N11" s="6"/>
      <c r="O11" s="6">
        <v>3</v>
      </c>
      <c r="P11" s="230">
        <f>(E11*5+F11+G11*5+H11*10+I11*5+J11*10+K11*5+L11*10+M11*5+N11*5+O11*5)</f>
        <v>386</v>
      </c>
      <c r="Q11" s="6"/>
    </row>
    <row r="12" spans="2:22" ht="15" x14ac:dyDescent="0.25">
      <c r="B12" s="309">
        <v>9.2908163265306101</v>
      </c>
      <c r="C12" s="6" t="str">
        <f>Stats!C18</f>
        <v>Gary Savage</v>
      </c>
      <c r="D12" s="302" t="s">
        <v>1</v>
      </c>
      <c r="E12" s="275">
        <v>4</v>
      </c>
      <c r="F12" s="6">
        <v>205</v>
      </c>
      <c r="G12" s="6">
        <v>2</v>
      </c>
      <c r="H12" s="6"/>
      <c r="I12" s="6"/>
      <c r="J12" s="6">
        <v>10</v>
      </c>
      <c r="K12" s="6">
        <v>2</v>
      </c>
      <c r="L12" s="6"/>
      <c r="M12" s="6">
        <v>1</v>
      </c>
      <c r="N12" s="6"/>
      <c r="O12" s="6"/>
      <c r="P12" s="230">
        <f>(E12*5+F12+G12*5+H12*10+I12*5+J12*10+K12*5+L12*10+M12*5+N12*5+O12*5)</f>
        <v>350</v>
      </c>
      <c r="Q12" s="6"/>
    </row>
    <row r="13" spans="2:22" ht="15" x14ac:dyDescent="0.25">
      <c r="B13" s="309">
        <v>10.336734693877601</v>
      </c>
      <c r="C13" s="6" t="str">
        <f>Stats!C21</f>
        <v>Abhiram HR</v>
      </c>
      <c r="D13" s="302" t="s">
        <v>1</v>
      </c>
      <c r="E13" s="275">
        <v>5</v>
      </c>
      <c r="F13" s="6">
        <v>184</v>
      </c>
      <c r="G13" s="6">
        <v>2</v>
      </c>
      <c r="H13" s="6"/>
      <c r="I13" s="6">
        <v>1</v>
      </c>
      <c r="J13" s="6">
        <v>9</v>
      </c>
      <c r="K13" s="6">
        <v>1</v>
      </c>
      <c r="L13" s="6"/>
      <c r="M13" s="6">
        <v>3</v>
      </c>
      <c r="N13" s="6">
        <v>1</v>
      </c>
      <c r="O13" s="6"/>
      <c r="P13" s="230">
        <f>(E13*5+F13+G13*5+H13*10+I13*5+J13*10+K13*5+L13*10+M13*5+N13*5+O13*5)</f>
        <v>339</v>
      </c>
      <c r="Q13" s="6"/>
    </row>
    <row r="14" spans="2:22" ht="15" x14ac:dyDescent="0.25">
      <c r="B14" s="309">
        <v>11.3826530612245</v>
      </c>
      <c r="C14" s="6" t="str">
        <f>Stats!C70</f>
        <v>Marc Rogers</v>
      </c>
      <c r="D14" s="287" t="s">
        <v>2</v>
      </c>
      <c r="E14" s="275">
        <v>9</v>
      </c>
      <c r="F14" s="6">
        <v>277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1</v>
      </c>
      <c r="N14" s="6">
        <v>0</v>
      </c>
      <c r="O14" s="6">
        <v>0</v>
      </c>
      <c r="P14" s="230">
        <f>(E14*5+F14+G14*5+H14*10+I14*5+J14*10+K14*5+L14*10+M14*5+N14*5+O14*5)</f>
        <v>327</v>
      </c>
      <c r="Q14" s="6"/>
    </row>
    <row r="15" spans="2:22" ht="15" x14ac:dyDescent="0.25">
      <c r="B15" s="309">
        <v>12.4285714285714</v>
      </c>
      <c r="C15" s="6" t="str">
        <f>Stats!C26</f>
        <v>David Mauro</v>
      </c>
      <c r="D15" s="307" t="s">
        <v>3</v>
      </c>
      <c r="E15" s="276">
        <v>6</v>
      </c>
      <c r="F15" s="6">
        <f>198+37</f>
        <v>235</v>
      </c>
      <c r="G15" s="6"/>
      <c r="H15" s="6"/>
      <c r="I15" s="6">
        <v>1</v>
      </c>
      <c r="J15" s="6">
        <v>3</v>
      </c>
      <c r="K15" s="6"/>
      <c r="L15" s="6"/>
      <c r="M15" s="6">
        <v>3</v>
      </c>
      <c r="N15" s="6">
        <v>1</v>
      </c>
      <c r="O15" s="6">
        <v>1</v>
      </c>
      <c r="P15" s="230">
        <f>(E15*5+F15+G15*5+H15*10+I15*5+J15*10+K15*5+L15*10+M15*5+N15*5+O15*5)</f>
        <v>325</v>
      </c>
      <c r="Q15" s="6"/>
    </row>
    <row r="16" spans="2:22" ht="15" x14ac:dyDescent="0.25">
      <c r="B16" s="309">
        <v>13.4744897959184</v>
      </c>
      <c r="C16" s="6" t="str">
        <f>Stats!C30</f>
        <v>Esteban Mac Dermott</v>
      </c>
      <c r="D16" s="307" t="s">
        <v>3</v>
      </c>
      <c r="E16" s="276">
        <v>5</v>
      </c>
      <c r="F16" s="6">
        <v>178</v>
      </c>
      <c r="G16" s="6"/>
      <c r="H16" s="6"/>
      <c r="I16" s="6">
        <v>1</v>
      </c>
      <c r="J16" s="6">
        <v>7</v>
      </c>
      <c r="K16" s="6">
        <v>1</v>
      </c>
      <c r="L16" s="6"/>
      <c r="M16" s="6">
        <v>2</v>
      </c>
      <c r="N16" s="6">
        <v>1</v>
      </c>
      <c r="O16" s="6"/>
      <c r="P16" s="230">
        <f>(E16*5+F16+G16*5+H16*10+I16*5+J16*10+K16*5+L16*10+M16*5+N16*5+O16*5)</f>
        <v>298</v>
      </c>
      <c r="Q16" s="6"/>
    </row>
    <row r="17" spans="2:17" ht="15" x14ac:dyDescent="0.25">
      <c r="B17" s="309">
        <v>14</v>
      </c>
      <c r="C17" s="6" t="str">
        <f>Stats!C15</f>
        <v>Sam Hatt</v>
      </c>
      <c r="D17" s="290" t="s">
        <v>1</v>
      </c>
      <c r="E17" s="277">
        <v>7</v>
      </c>
      <c r="F17" s="6">
        <v>138</v>
      </c>
      <c r="G17" s="6"/>
      <c r="H17" s="6"/>
      <c r="I17" s="6"/>
      <c r="J17" s="6">
        <v>4</v>
      </c>
      <c r="K17" s="6">
        <v>1</v>
      </c>
      <c r="L17" s="6"/>
      <c r="M17" s="6">
        <v>4</v>
      </c>
      <c r="N17" s="6"/>
      <c r="O17" s="6"/>
      <c r="P17" s="230">
        <f>(E17*5+F17+G17*5+H17*10+I17*5+J17*10+K17*5+L17*10+M17*5+N17*5+O17*5)</f>
        <v>238</v>
      </c>
      <c r="Q17" s="6"/>
    </row>
    <row r="18" spans="2:17" ht="15" x14ac:dyDescent="0.25">
      <c r="B18" s="309">
        <v>15.219387755102</v>
      </c>
      <c r="C18" s="6" t="str">
        <f>Stats!C42</f>
        <v>Tomas Francis</v>
      </c>
      <c r="D18" s="288" t="s">
        <v>6</v>
      </c>
      <c r="E18" s="276">
        <v>4</v>
      </c>
      <c r="F18" s="6">
        <v>183</v>
      </c>
      <c r="G18" s="6">
        <v>1</v>
      </c>
      <c r="H18" s="6">
        <v>1</v>
      </c>
      <c r="I18" s="6">
        <v>2</v>
      </c>
      <c r="J18" s="6"/>
      <c r="K18" s="6"/>
      <c r="L18" s="6"/>
      <c r="M18" s="6">
        <v>1</v>
      </c>
      <c r="N18" s="6"/>
      <c r="O18" s="6"/>
      <c r="P18" s="230">
        <f>(E18*5+F18+G18*5+H18*10+I18*5+J18*10+K18*5+L18*10+M18*5+N18*5+O18*5)</f>
        <v>233</v>
      </c>
      <c r="Q18" s="6"/>
    </row>
    <row r="19" spans="2:17" ht="15" x14ac:dyDescent="0.25">
      <c r="B19" s="309">
        <v>16.1909620991254</v>
      </c>
      <c r="C19" s="6" t="str">
        <f>Stats!C58</f>
        <v>Ruan Van Der Merwe</v>
      </c>
      <c r="D19" s="291" t="s">
        <v>137</v>
      </c>
      <c r="E19" s="276">
        <v>5</v>
      </c>
      <c r="F19" s="6">
        <v>43</v>
      </c>
      <c r="G19" s="6"/>
      <c r="H19" s="6"/>
      <c r="I19" s="6"/>
      <c r="J19" s="6">
        <v>13</v>
      </c>
      <c r="K19" s="6">
        <v>1</v>
      </c>
      <c r="L19" s="6">
        <v>1</v>
      </c>
      <c r="M19" s="6">
        <v>2</v>
      </c>
      <c r="N19" s="6"/>
      <c r="O19" s="6"/>
      <c r="P19" s="230">
        <f>(E19*5+F19+G19*5+H19*10+I19*5+J19*10+K19*5+L19*10+M19*5+N19*5+O19*5)</f>
        <v>223</v>
      </c>
      <c r="Q19" s="6"/>
    </row>
    <row r="20" spans="2:17" ht="15" x14ac:dyDescent="0.25">
      <c r="B20" s="309">
        <v>17.162536443148699</v>
      </c>
      <c r="C20" s="6" t="str">
        <f>Stats!C45</f>
        <v>Sergio Arvallo</v>
      </c>
      <c r="D20" s="288" t="s">
        <v>6</v>
      </c>
      <c r="E20" s="276">
        <v>6</v>
      </c>
      <c r="F20" s="6">
        <v>19</v>
      </c>
      <c r="G20" s="6"/>
      <c r="H20" s="6"/>
      <c r="I20" s="6"/>
      <c r="J20" s="6">
        <v>15</v>
      </c>
      <c r="K20" s="6">
        <v>2</v>
      </c>
      <c r="L20" s="6">
        <v>1</v>
      </c>
      <c r="M20" s="6"/>
      <c r="N20" s="6"/>
      <c r="O20" s="6"/>
      <c r="P20" s="230">
        <f>(E20*5+F20+G20*5+H20*10+I20*5+J20*10+K20*5+L20*10+M20*5+N20*5+O20*5)</f>
        <v>219</v>
      </c>
      <c r="Q20" s="6"/>
    </row>
    <row r="21" spans="2:17" ht="15" x14ac:dyDescent="0.25">
      <c r="B21" s="309">
        <v>18.134110787171998</v>
      </c>
      <c r="C21" s="6" t="str">
        <f>Stats!C98</f>
        <v>Maggu</v>
      </c>
      <c r="D21" s="292" t="s">
        <v>145</v>
      </c>
      <c r="E21" s="276">
        <v>5</v>
      </c>
      <c r="F21" s="6">
        <v>184</v>
      </c>
      <c r="G21" s="6"/>
      <c r="H21" s="6"/>
      <c r="I21" s="6"/>
      <c r="J21" s="6"/>
      <c r="K21" s="6"/>
      <c r="L21" s="6"/>
      <c r="M21" s="6"/>
      <c r="N21" s="6"/>
      <c r="O21" s="6">
        <v>1</v>
      </c>
      <c r="P21" s="230">
        <f>(E21*5+F21+G21*5+H21*10+I21*5+J21*10+K21*5+L21*10+M21*5+N21*5+O21*5)</f>
        <v>214</v>
      </c>
      <c r="Q21" s="281"/>
    </row>
    <row r="22" spans="2:17" ht="15" x14ac:dyDescent="0.25">
      <c r="B22" s="309">
        <v>19.105685131195301</v>
      </c>
      <c r="C22" s="6" t="str">
        <f>Stats!C75</f>
        <v>Juan Tissera</v>
      </c>
      <c r="D22" s="289" t="s">
        <v>2</v>
      </c>
      <c r="E22" s="277">
        <v>7</v>
      </c>
      <c r="F22" s="6">
        <v>4</v>
      </c>
      <c r="G22" s="6">
        <v>0</v>
      </c>
      <c r="H22" s="6">
        <v>0</v>
      </c>
      <c r="I22" s="6">
        <v>1</v>
      </c>
      <c r="J22" s="6">
        <v>12</v>
      </c>
      <c r="K22" s="6">
        <v>3</v>
      </c>
      <c r="L22" s="6">
        <v>0</v>
      </c>
      <c r="M22" s="6">
        <v>3</v>
      </c>
      <c r="N22" s="6">
        <v>1</v>
      </c>
      <c r="O22" s="6">
        <v>0</v>
      </c>
      <c r="P22" s="230">
        <f>(E22*5+F22+G22*5+H22*10+I22*5+J22*10+K22*5+L22*10+M22*5+N22*5+O22*5)</f>
        <v>199</v>
      </c>
      <c r="Q22" s="6"/>
    </row>
    <row r="23" spans="2:17" ht="15" x14ac:dyDescent="0.25">
      <c r="B23" s="309">
        <v>20.0772594752186</v>
      </c>
      <c r="C23" s="6" t="str">
        <f>Stats!C74</f>
        <v>Jon Hurley</v>
      </c>
      <c r="D23" s="289" t="s">
        <v>2</v>
      </c>
      <c r="E23" s="277">
        <v>8</v>
      </c>
      <c r="F23" s="6">
        <v>0</v>
      </c>
      <c r="G23" s="6">
        <v>0</v>
      </c>
      <c r="H23" s="6">
        <v>0</v>
      </c>
      <c r="I23" s="6">
        <v>1</v>
      </c>
      <c r="J23" s="6">
        <v>13</v>
      </c>
      <c r="K23" s="6">
        <v>2</v>
      </c>
      <c r="L23" s="6">
        <v>0</v>
      </c>
      <c r="M23" s="6">
        <v>2</v>
      </c>
      <c r="N23" s="6">
        <v>0</v>
      </c>
      <c r="O23" s="6">
        <v>0</v>
      </c>
      <c r="P23" s="230">
        <f>(E23*5+F23+G23*5+H23*10+I23*5+J23*10+K23*5+L23*10+M23*5+N23*5+O23*5)</f>
        <v>195</v>
      </c>
      <c r="Q23" s="6"/>
    </row>
    <row r="24" spans="2:17" ht="15" x14ac:dyDescent="0.25">
      <c r="B24" s="309">
        <v>21.048833819241999</v>
      </c>
      <c r="C24" s="6" t="str">
        <f>Stats!C20</f>
        <v>Joe Sutton</v>
      </c>
      <c r="D24" s="290" t="s">
        <v>1</v>
      </c>
      <c r="E24" s="277">
        <v>6</v>
      </c>
      <c r="F24" s="6">
        <v>79</v>
      </c>
      <c r="G24" s="6"/>
      <c r="H24" s="6"/>
      <c r="I24" s="6">
        <v>1</v>
      </c>
      <c r="J24" s="6">
        <v>5</v>
      </c>
      <c r="K24" s="6">
        <v>1</v>
      </c>
      <c r="L24" s="6"/>
      <c r="M24" s="6">
        <v>2</v>
      </c>
      <c r="N24" s="6"/>
      <c r="O24" s="6"/>
      <c r="P24" s="230">
        <f>(E24*5+F24+G24*5+H24*10+I24*5+J24*10+K24*5+L24*10+M24*5+N24*5+O24*5)</f>
        <v>179</v>
      </c>
      <c r="Q24" s="6"/>
    </row>
    <row r="25" spans="2:17" ht="15" x14ac:dyDescent="0.25">
      <c r="B25" s="309">
        <v>22.020408163265301</v>
      </c>
      <c r="C25" s="6" t="str">
        <f>Stats!C96</f>
        <v>Chandra</v>
      </c>
      <c r="D25" s="292" t="s">
        <v>145</v>
      </c>
      <c r="E25" s="276">
        <v>6</v>
      </c>
      <c r="F25" s="6">
        <v>122</v>
      </c>
      <c r="G25" s="6">
        <v>1</v>
      </c>
      <c r="H25" s="6"/>
      <c r="I25" s="6">
        <v>1</v>
      </c>
      <c r="J25" s="6"/>
      <c r="K25" s="6"/>
      <c r="L25" s="6"/>
      <c r="M25" s="6">
        <v>3</v>
      </c>
      <c r="N25" s="6"/>
      <c r="O25" s="6"/>
      <c r="P25" s="230">
        <f>(E25*5+F25+G25*5+H25*10+I25*5+J25*10+K25*5+L25*10+M25*5+N25*5+O25*5)</f>
        <v>177</v>
      </c>
      <c r="Q25" s="6"/>
    </row>
    <row r="26" spans="2:17" ht="15" x14ac:dyDescent="0.25">
      <c r="B26" s="309">
        <v>22.991982507288601</v>
      </c>
      <c r="C26" s="6" t="str">
        <f>Stats!C51</f>
        <v>Hernan Williams</v>
      </c>
      <c r="D26" s="288" t="s">
        <v>6</v>
      </c>
      <c r="E26" s="276">
        <v>4</v>
      </c>
      <c r="F26" s="6">
        <v>122</v>
      </c>
      <c r="G26" s="6">
        <v>1</v>
      </c>
      <c r="H26" s="6"/>
      <c r="I26" s="6">
        <v>2</v>
      </c>
      <c r="J26" s="6"/>
      <c r="K26" s="6"/>
      <c r="L26" s="6"/>
      <c r="M26" s="6">
        <v>2</v>
      </c>
      <c r="N26" s="6"/>
      <c r="O26" s="6">
        <v>1</v>
      </c>
      <c r="P26" s="230">
        <f>(E26*5+F26+G26*5+H26*10+I26*5+J26*10+K26*5+L26*10+M26*5+N26*5+O26*5)</f>
        <v>172</v>
      </c>
      <c r="Q26" s="6"/>
    </row>
    <row r="27" spans="2:17" ht="15" x14ac:dyDescent="0.25">
      <c r="B27" s="309">
        <v>23.9635568513119</v>
      </c>
      <c r="C27" s="6" t="str">
        <f>Stats!C76</f>
        <v>Steven Nino</v>
      </c>
      <c r="D27" s="289" t="s">
        <v>2</v>
      </c>
      <c r="E27" s="277">
        <v>8</v>
      </c>
      <c r="F27" s="6">
        <v>91</v>
      </c>
      <c r="G27" s="6">
        <v>0</v>
      </c>
      <c r="H27" s="6">
        <v>0</v>
      </c>
      <c r="I27" s="6">
        <v>1</v>
      </c>
      <c r="J27" s="6">
        <v>0</v>
      </c>
      <c r="K27" s="6">
        <v>0</v>
      </c>
      <c r="L27" s="6">
        <v>0</v>
      </c>
      <c r="M27" s="6">
        <v>6</v>
      </c>
      <c r="N27" s="6">
        <v>1</v>
      </c>
      <c r="O27" s="6">
        <v>0</v>
      </c>
      <c r="P27" s="230">
        <f>(E27*5+F27+G27*5+H27*10+I27*5+J27*10+K27*5+L27*10+M27*5+N27*5+O27*5)</f>
        <v>171</v>
      </c>
      <c r="Q27" s="6"/>
    </row>
    <row r="28" spans="2:17" ht="15" x14ac:dyDescent="0.25">
      <c r="B28" s="309">
        <v>24.935131195335199</v>
      </c>
      <c r="C28" s="6" t="str">
        <f>Stats!C60</f>
        <v>Bruno Angeletti</v>
      </c>
      <c r="D28" s="291" t="s">
        <v>137</v>
      </c>
      <c r="E28" s="276">
        <v>7</v>
      </c>
      <c r="F28" s="6">
        <f>99+16</f>
        <v>115</v>
      </c>
      <c r="G28" s="6">
        <v>1</v>
      </c>
      <c r="H28" s="6"/>
      <c r="I28" s="6"/>
      <c r="J28" s="6"/>
      <c r="K28" s="6"/>
      <c r="L28" s="6"/>
      <c r="M28" s="6">
        <v>3</v>
      </c>
      <c r="N28" s="6"/>
      <c r="O28" s="6"/>
      <c r="P28" s="230">
        <f>(E28*5+F28+G28*5+H28*10+I28*5+J28*10+K28*5+L28*10+M28*5+N28*5+O28*5)</f>
        <v>170</v>
      </c>
      <c r="Q28" s="6"/>
    </row>
    <row r="29" spans="2:17" ht="15" x14ac:dyDescent="0.25">
      <c r="B29" s="309">
        <v>25.906705539358601</v>
      </c>
      <c r="C29" s="6" t="str">
        <f>Stats!C92</f>
        <v>Boopathi</v>
      </c>
      <c r="D29" s="292" t="s">
        <v>145</v>
      </c>
      <c r="E29" s="276">
        <v>7</v>
      </c>
      <c r="F29" s="6">
        <v>41</v>
      </c>
      <c r="G29" s="6"/>
      <c r="H29" s="6"/>
      <c r="I29" s="6">
        <v>4</v>
      </c>
      <c r="J29" s="6">
        <v>5</v>
      </c>
      <c r="K29" s="6"/>
      <c r="L29" s="6"/>
      <c r="M29" s="6">
        <v>3</v>
      </c>
      <c r="N29" s="6">
        <v>1</v>
      </c>
      <c r="O29" s="6"/>
      <c r="P29" s="230">
        <f>(E29*5+F29+G29*5+H29*10+I29*5+J29*10+K29*5+L29*10+M29*5+N29*5+O29*5)</f>
        <v>166</v>
      </c>
      <c r="Q29" s="6"/>
    </row>
    <row r="30" spans="2:17" ht="15" x14ac:dyDescent="0.25">
      <c r="B30" s="309">
        <v>26.8782798833819</v>
      </c>
      <c r="C30" s="6" t="s">
        <v>207</v>
      </c>
      <c r="D30" s="292" t="s">
        <v>145</v>
      </c>
      <c r="E30" s="276">
        <v>6</v>
      </c>
      <c r="F30" s="6">
        <v>52</v>
      </c>
      <c r="G30" s="6"/>
      <c r="H30" s="6"/>
      <c r="I30" s="6"/>
      <c r="J30" s="6">
        <v>7</v>
      </c>
      <c r="K30" s="6"/>
      <c r="L30" s="6"/>
      <c r="M30" s="6">
        <v>1</v>
      </c>
      <c r="N30" s="6"/>
      <c r="O30" s="6"/>
      <c r="P30" s="230">
        <f>(E30*5+F30+G30*5+H30*10+I30*5+J30*10+K30*5+L30*10+M30*5+N30*5+O30*5)</f>
        <v>157</v>
      </c>
      <c r="Q30" s="6"/>
    </row>
    <row r="31" spans="2:17" ht="15" x14ac:dyDescent="0.25">
      <c r="B31" s="309">
        <v>27.849854227405199</v>
      </c>
      <c r="C31" s="6" t="str">
        <f>Stats!C44</f>
        <v>Nicolas Serrano</v>
      </c>
      <c r="D31" s="288" t="s">
        <v>6</v>
      </c>
      <c r="E31" s="276">
        <v>7</v>
      </c>
      <c r="F31" s="6">
        <v>49</v>
      </c>
      <c r="G31" s="6"/>
      <c r="H31" s="6"/>
      <c r="I31" s="6">
        <v>2</v>
      </c>
      <c r="J31" s="6">
        <v>5</v>
      </c>
      <c r="K31" s="6">
        <v>1</v>
      </c>
      <c r="L31" s="6"/>
      <c r="M31" s="6"/>
      <c r="N31" s="6"/>
      <c r="O31" s="6"/>
      <c r="P31" s="230">
        <f>(E31*5+F31+G31*5+H31*10+I31*5+J31*10+K31*5+L31*10+M31*5+N31*5+O31*5)</f>
        <v>149</v>
      </c>
      <c r="Q31" s="6"/>
    </row>
    <row r="32" spans="2:17" ht="15" x14ac:dyDescent="0.25">
      <c r="B32" s="309">
        <v>28.821428571428498</v>
      </c>
      <c r="C32" s="6" t="s">
        <v>197</v>
      </c>
      <c r="D32" s="292" t="s">
        <v>145</v>
      </c>
      <c r="E32" s="276">
        <v>6</v>
      </c>
      <c r="F32" s="6">
        <v>108</v>
      </c>
      <c r="G32" s="6"/>
      <c r="H32" s="6"/>
      <c r="I32" s="6"/>
      <c r="J32" s="6"/>
      <c r="K32" s="6"/>
      <c r="L32" s="6"/>
      <c r="M32" s="6">
        <v>2</v>
      </c>
      <c r="N32" s="6"/>
      <c r="O32" s="6"/>
      <c r="P32" s="230">
        <f>(E32*5+F32+G32*5+H32*10+I32*5+J32*10+K32*5+L32*10+M32*5+N32*5+O32*5)</f>
        <v>148</v>
      </c>
      <c r="Q32" s="6"/>
    </row>
    <row r="33" spans="1:17" ht="15" x14ac:dyDescent="0.25">
      <c r="A33" s="64"/>
      <c r="B33" s="309">
        <v>29.7930029154519</v>
      </c>
      <c r="C33" s="6" t="str">
        <f>Stats!C34</f>
        <v>Bernardo Irigoyen</v>
      </c>
      <c r="D33" s="303" t="s">
        <v>3</v>
      </c>
      <c r="E33" s="276">
        <v>4</v>
      </c>
      <c r="F33" s="6">
        <v>105</v>
      </c>
      <c r="G33" s="6">
        <v>1</v>
      </c>
      <c r="H33" s="6"/>
      <c r="I33" s="6">
        <v>0</v>
      </c>
      <c r="J33" s="6"/>
      <c r="K33" s="6"/>
      <c r="L33" s="6"/>
      <c r="M33" s="6">
        <v>1</v>
      </c>
      <c r="N33" s="6">
        <v>1</v>
      </c>
      <c r="O33" s="6">
        <v>1</v>
      </c>
      <c r="P33" s="230">
        <f>(E33*5+F33+G33*5+H33*10+I33*5+J33*10+K33*5+L33*10+M33*5+N33*5+O33*5)</f>
        <v>145</v>
      </c>
      <c r="Q33" s="6"/>
    </row>
    <row r="34" spans="1:17" ht="15" x14ac:dyDescent="0.25">
      <c r="A34" s="3"/>
      <c r="B34" s="309">
        <v>30.7645772594752</v>
      </c>
      <c r="C34" s="6" t="str">
        <f>Stats!C61</f>
        <v>Jim Monkhouse</v>
      </c>
      <c r="D34" s="291" t="s">
        <v>137</v>
      </c>
      <c r="E34" s="276">
        <v>4</v>
      </c>
      <c r="F34" s="6">
        <v>114</v>
      </c>
      <c r="G34" s="6">
        <v>1</v>
      </c>
      <c r="H34" s="6"/>
      <c r="I34" s="6">
        <v>1</v>
      </c>
      <c r="J34" s="6"/>
      <c r="K34" s="6"/>
      <c r="L34" s="6"/>
      <c r="M34" s="6"/>
      <c r="N34" s="6"/>
      <c r="O34" s="6"/>
      <c r="P34" s="230">
        <f>(E34*5+F34+G34*5+H34*10+I34*5+J34*10+K34*5+L34*10+M34*5+N34*5+O34*5)</f>
        <v>144</v>
      </c>
      <c r="Q34" s="6"/>
    </row>
    <row r="35" spans="1:17" ht="15" x14ac:dyDescent="0.25">
      <c r="B35" s="309">
        <v>31.736151603498499</v>
      </c>
      <c r="C35" s="6" t="s">
        <v>208</v>
      </c>
      <c r="D35" s="292" t="s">
        <v>145</v>
      </c>
      <c r="E35" s="276">
        <v>6</v>
      </c>
      <c r="F35" s="6">
        <v>73</v>
      </c>
      <c r="G35" s="6"/>
      <c r="H35" s="6"/>
      <c r="I35" s="6">
        <v>1</v>
      </c>
      <c r="J35" s="6">
        <v>3</v>
      </c>
      <c r="K35" s="6"/>
      <c r="L35" s="6"/>
      <c r="M35" s="6">
        <v>1</v>
      </c>
      <c r="N35" s="6"/>
      <c r="O35" s="6"/>
      <c r="P35" s="230">
        <f>(E35*5+F35+G35*5+H35*10+I35*5+J35*10+K35*5+L35*10+M35*5+N35*5+O35*5)</f>
        <v>143</v>
      </c>
      <c r="Q35" s="6"/>
    </row>
    <row r="36" spans="1:17" ht="15" x14ac:dyDescent="0.25">
      <c r="B36" s="309">
        <v>32.707725947521801</v>
      </c>
      <c r="C36" s="6" t="str">
        <f>Stats!C43</f>
        <v>Pedro Bruno</v>
      </c>
      <c r="D36" s="288" t="s">
        <v>6</v>
      </c>
      <c r="E36" s="276">
        <v>7</v>
      </c>
      <c r="F36" s="6">
        <v>58</v>
      </c>
      <c r="G36" s="6"/>
      <c r="H36" s="6"/>
      <c r="I36" s="6">
        <v>1</v>
      </c>
      <c r="J36" s="6">
        <v>3</v>
      </c>
      <c r="K36" s="6"/>
      <c r="L36" s="6"/>
      <c r="M36" s="6">
        <v>2</v>
      </c>
      <c r="N36" s="6">
        <v>1</v>
      </c>
      <c r="O36" s="6"/>
      <c r="P36" s="230">
        <f>(E36*5+F36+G36*5+H36*10+I36*5+J36*10+K36*5+L36*10+M36*5+N36*5+O36*5)</f>
        <v>143</v>
      </c>
      <c r="Q36" s="6"/>
    </row>
    <row r="37" spans="1:17" ht="15" x14ac:dyDescent="0.25">
      <c r="B37" s="309">
        <v>33.679300291545097</v>
      </c>
      <c r="C37" s="6" t="str">
        <f>Stats!C78</f>
        <v>Santiago Rossi</v>
      </c>
      <c r="D37" s="300" t="s">
        <v>2</v>
      </c>
      <c r="E37" s="277">
        <v>5</v>
      </c>
      <c r="F37" s="6">
        <v>47</v>
      </c>
      <c r="G37" s="6">
        <v>0</v>
      </c>
      <c r="H37" s="6">
        <v>0</v>
      </c>
      <c r="I37" s="6">
        <v>1</v>
      </c>
      <c r="J37" s="6">
        <v>5</v>
      </c>
      <c r="K37" s="6">
        <v>0</v>
      </c>
      <c r="L37" s="6">
        <v>0</v>
      </c>
      <c r="M37" s="6">
        <v>2</v>
      </c>
      <c r="N37" s="6">
        <v>0</v>
      </c>
      <c r="O37" s="6">
        <v>0</v>
      </c>
      <c r="P37" s="230">
        <f>(E37*5+F37+G37*5+H37*10+I37*5+J37*10+K37*5+L37*10+M37*5+N37*5+O37*5)</f>
        <v>137</v>
      </c>
      <c r="Q37" s="6"/>
    </row>
    <row r="38" spans="1:17" ht="15" x14ac:dyDescent="0.25">
      <c r="B38" s="309">
        <v>34.650874635568499</v>
      </c>
      <c r="C38" s="6" t="str">
        <f>Stats!C27</f>
        <v>Hassan Saleem</v>
      </c>
      <c r="D38" s="307" t="s">
        <v>3</v>
      </c>
      <c r="E38" s="276">
        <v>4</v>
      </c>
      <c r="F38" s="6">
        <v>56</v>
      </c>
      <c r="G38" s="6"/>
      <c r="H38" s="6"/>
      <c r="I38" s="6">
        <v>1</v>
      </c>
      <c r="J38" s="6">
        <v>5</v>
      </c>
      <c r="K38" s="6"/>
      <c r="L38" s="6"/>
      <c r="M38" s="6">
        <v>1</v>
      </c>
      <c r="N38" s="6"/>
      <c r="O38" s="6"/>
      <c r="P38" s="230">
        <f>(E38*5+F38+G38*5+H38*10+I38*5+J38*10+K38*5+L38*10+M38*5+N38*5+O38*5)</f>
        <v>136</v>
      </c>
      <c r="Q38" s="6"/>
    </row>
    <row r="39" spans="1:17" ht="15" x14ac:dyDescent="0.25">
      <c r="B39" s="309">
        <v>35.622448979591802</v>
      </c>
      <c r="C39" s="6" t="str">
        <f>Stats!C87</f>
        <v>Jon</v>
      </c>
      <c r="D39" s="292" t="s">
        <v>145</v>
      </c>
      <c r="E39" s="276">
        <v>4</v>
      </c>
      <c r="F39" s="6">
        <v>84</v>
      </c>
      <c r="G39" s="6"/>
      <c r="H39" s="6"/>
      <c r="I39" s="6"/>
      <c r="J39" s="6">
        <v>3</v>
      </c>
      <c r="K39" s="6"/>
      <c r="L39" s="6"/>
      <c r="M39" s="6"/>
      <c r="N39" s="6"/>
      <c r="O39" s="6"/>
      <c r="P39" s="230">
        <f>(E39*5+F39+G39*5+H39*10+I39*5+J39*10+K39*5+L39*10+M39*5+N39*5+O39*5)</f>
        <v>134</v>
      </c>
      <c r="Q39" s="6"/>
    </row>
    <row r="40" spans="1:17" ht="15" x14ac:dyDescent="0.25">
      <c r="B40" s="309">
        <v>36.594023323615097</v>
      </c>
      <c r="C40" s="6" t="s">
        <v>196</v>
      </c>
      <c r="D40" s="290" t="s">
        <v>1</v>
      </c>
      <c r="E40" s="276">
        <v>6</v>
      </c>
      <c r="F40" s="6">
        <v>47</v>
      </c>
      <c r="G40" s="6"/>
      <c r="H40" s="6"/>
      <c r="I40" s="6"/>
      <c r="J40" s="6">
        <v>2</v>
      </c>
      <c r="K40" s="6"/>
      <c r="L40" s="6"/>
      <c r="M40" s="6">
        <v>3</v>
      </c>
      <c r="N40" s="6"/>
      <c r="O40" s="6">
        <v>1</v>
      </c>
      <c r="P40" s="230">
        <f>(E40*5+F40+G40*5+H40*10+I40*5+J40*10+K40*5+L40*10+M40*5+N40*5+O40*5)</f>
        <v>117</v>
      </c>
      <c r="Q40" s="6"/>
    </row>
    <row r="41" spans="1:17" ht="15" x14ac:dyDescent="0.25">
      <c r="B41" s="309">
        <v>37.5655976676384</v>
      </c>
      <c r="C41" s="6" t="str">
        <f>Stats!C52</f>
        <v>Pablo Siracusa</v>
      </c>
      <c r="D41" s="288" t="s">
        <v>6</v>
      </c>
      <c r="E41" s="276">
        <v>7</v>
      </c>
      <c r="F41" s="6">
        <v>36</v>
      </c>
      <c r="G41" s="6"/>
      <c r="H41" s="6"/>
      <c r="I41" s="6"/>
      <c r="J41" s="6">
        <v>4</v>
      </c>
      <c r="K41" s="6"/>
      <c r="L41" s="6"/>
      <c r="M41" s="6">
        <v>1</v>
      </c>
      <c r="N41" s="6"/>
      <c r="O41" s="6"/>
      <c r="P41" s="230">
        <f>(E41*5+F41+G41*5+H41*10+I41*5+J41*10+K41*5+L41*10+M41*5+N41*5+O41*5)</f>
        <v>116</v>
      </c>
      <c r="Q41" s="6"/>
    </row>
    <row r="42" spans="1:17" ht="15" x14ac:dyDescent="0.25">
      <c r="B42" s="309">
        <v>38.537172011661703</v>
      </c>
      <c r="C42" s="6" t="str">
        <f>Stats!C25</f>
        <v>Agustin Husain</v>
      </c>
      <c r="D42" s="290" t="s">
        <v>1</v>
      </c>
      <c r="E42" s="277">
        <v>4</v>
      </c>
      <c r="F42" s="6">
        <v>5</v>
      </c>
      <c r="G42" s="6"/>
      <c r="H42" s="6"/>
      <c r="I42" s="6">
        <v>1</v>
      </c>
      <c r="J42" s="6">
        <v>8</v>
      </c>
      <c r="K42" s="6">
        <v>1</v>
      </c>
      <c r="L42" s="6"/>
      <c r="M42" s="6"/>
      <c r="N42" s="6"/>
      <c r="O42" s="6"/>
      <c r="P42" s="230">
        <f>(E42*5+F42+G42*5+H42*10+I42*5+J42*10+K42*5+L42*10+M42*5+N42*5+O42*5)</f>
        <v>115</v>
      </c>
      <c r="Q42" s="6"/>
    </row>
    <row r="43" spans="1:17" ht="15" x14ac:dyDescent="0.25">
      <c r="B43" s="309">
        <v>39.508746355685098</v>
      </c>
      <c r="C43" s="6" t="str">
        <f>Stats!C73</f>
        <v>Alejandro Ferguson</v>
      </c>
      <c r="D43" s="289" t="s">
        <v>2</v>
      </c>
      <c r="E43" s="277">
        <v>5</v>
      </c>
      <c r="F43" s="6">
        <v>42</v>
      </c>
      <c r="G43" s="6"/>
      <c r="H43" s="6"/>
      <c r="I43" s="6">
        <v>1</v>
      </c>
      <c r="J43" s="6">
        <v>2</v>
      </c>
      <c r="K43" s="6">
        <v>0</v>
      </c>
      <c r="L43" s="6"/>
      <c r="M43" s="6">
        <v>2</v>
      </c>
      <c r="N43" s="6"/>
      <c r="O43" s="6">
        <v>2</v>
      </c>
      <c r="P43" s="230">
        <f>(E43*5+F43+G43*5+H43*10+I43*5+J43*10+K43*5+L43*10+M43*5+N43*5+O43*5)</f>
        <v>112</v>
      </c>
      <c r="Q43" s="6"/>
    </row>
    <row r="44" spans="1:17" ht="15" x14ac:dyDescent="0.25">
      <c r="B44" s="309">
        <v>40.4803206997084</v>
      </c>
      <c r="C44" s="6" t="str">
        <f>Stats!C93</f>
        <v>Rahul</v>
      </c>
      <c r="D44" s="292" t="s">
        <v>145</v>
      </c>
      <c r="E44" s="276">
        <v>9</v>
      </c>
      <c r="F44" s="6">
        <v>66</v>
      </c>
      <c r="G44" s="6"/>
      <c r="H44" s="6"/>
      <c r="I44" s="6"/>
      <c r="J44" s="6"/>
      <c r="K44" s="6"/>
      <c r="L44" s="6"/>
      <c r="M44" s="6"/>
      <c r="N44" s="6"/>
      <c r="O44" s="6"/>
      <c r="P44" s="230">
        <f>(E44*5+F44+G44*5+H44*10+I44*5+J44*10+K44*5+L44*10+M44*5+N44*5+O44*5)</f>
        <v>111</v>
      </c>
      <c r="Q44" s="6"/>
    </row>
    <row r="45" spans="1:17" ht="15" x14ac:dyDescent="0.25">
      <c r="B45" s="309">
        <v>41.451895043731703</v>
      </c>
      <c r="C45" s="6" t="str">
        <f>Stats!C24</f>
        <v>Nigel Worsnop</v>
      </c>
      <c r="D45" s="290" t="s">
        <v>1</v>
      </c>
      <c r="E45" s="277">
        <v>4</v>
      </c>
      <c r="F45" s="6">
        <v>85</v>
      </c>
      <c r="G45" s="6"/>
      <c r="H45" s="6"/>
      <c r="I45" s="6"/>
      <c r="J45" s="6"/>
      <c r="K45" s="6"/>
      <c r="L45" s="6"/>
      <c r="M45" s="6"/>
      <c r="N45" s="6">
        <v>1</v>
      </c>
      <c r="O45" s="6"/>
      <c r="P45" s="230">
        <f>(E45*5+F45+G45*5+H45*10+I45*5+J45*10+K45*5+L45*10+M45*5+N45*5+O45*5)</f>
        <v>110</v>
      </c>
      <c r="Q45" s="6"/>
    </row>
    <row r="46" spans="1:17" ht="15" x14ac:dyDescent="0.25">
      <c r="B46" s="309">
        <v>42.423469387754999</v>
      </c>
      <c r="C46" s="6" t="s">
        <v>223</v>
      </c>
      <c r="D46" s="292" t="s">
        <v>145</v>
      </c>
      <c r="E46" s="276">
        <v>3</v>
      </c>
      <c r="F46" s="6">
        <v>30</v>
      </c>
      <c r="G46" s="6"/>
      <c r="H46" s="6"/>
      <c r="I46" s="6"/>
      <c r="J46" s="6">
        <v>6</v>
      </c>
      <c r="K46" s="6">
        <v>1</v>
      </c>
      <c r="L46" s="6"/>
      <c r="M46" s="6"/>
      <c r="N46" s="6"/>
      <c r="O46" s="6"/>
      <c r="P46" s="230">
        <f>(E46*5+F46+G46*5+H46*10+I46*5+J46*10+K46*5+L46*10+M46*5+N46*5+O46*5)</f>
        <v>110</v>
      </c>
      <c r="Q46" s="6"/>
    </row>
    <row r="47" spans="1:17" ht="15" x14ac:dyDescent="0.25">
      <c r="B47" s="309">
        <v>43.395043731778301</v>
      </c>
      <c r="C47" s="6" t="s">
        <v>226</v>
      </c>
      <c r="D47" s="291" t="s">
        <v>137</v>
      </c>
      <c r="E47" s="276">
        <v>5</v>
      </c>
      <c r="F47" s="6">
        <v>10</v>
      </c>
      <c r="G47" s="6"/>
      <c r="H47" s="6"/>
      <c r="I47" s="6"/>
      <c r="J47" s="6">
        <v>6</v>
      </c>
      <c r="K47" s="6">
        <v>1</v>
      </c>
      <c r="L47" s="6"/>
      <c r="M47" s="6">
        <v>2</v>
      </c>
      <c r="N47" s="6"/>
      <c r="O47" s="6"/>
      <c r="P47" s="230">
        <f>(E47*5+F47+G47*5+H47*10+I47*5+J47*10+K47*5+L47*10+M47*5+N47*5+O47*5)</f>
        <v>110</v>
      </c>
      <c r="Q47" s="6"/>
    </row>
    <row r="48" spans="1:17" ht="15" x14ac:dyDescent="0.25">
      <c r="B48" s="309">
        <v>44.366618075801703</v>
      </c>
      <c r="C48" s="6" t="str">
        <f>Stats!C22</f>
        <v>Gonzalo Husain</v>
      </c>
      <c r="D48" s="290" t="s">
        <v>1</v>
      </c>
      <c r="E48" s="277">
        <v>4</v>
      </c>
      <c r="F48" s="6">
        <v>72</v>
      </c>
      <c r="G48" s="6"/>
      <c r="H48" s="6"/>
      <c r="I48" s="6">
        <v>2</v>
      </c>
      <c r="J48" s="6"/>
      <c r="K48" s="6"/>
      <c r="L48" s="6"/>
      <c r="M48" s="6"/>
      <c r="N48" s="6"/>
      <c r="O48" s="6"/>
      <c r="P48" s="230">
        <f>(E48*5+F48+G48*5+H48*10+I48*5+J48*10+K48*5+L48*10+M48*5+N48*5+O48*5)</f>
        <v>102</v>
      </c>
      <c r="Q48" s="6"/>
    </row>
    <row r="49" spans="2:22" ht="15" x14ac:dyDescent="0.25">
      <c r="B49" s="309">
        <v>45.338192419824999</v>
      </c>
      <c r="C49" s="6" t="s">
        <v>214</v>
      </c>
      <c r="D49" s="289" t="s">
        <v>2</v>
      </c>
      <c r="E49" s="277">
        <v>4</v>
      </c>
      <c r="F49" s="6">
        <v>61</v>
      </c>
      <c r="G49" s="6"/>
      <c r="H49" s="6"/>
      <c r="I49" s="6"/>
      <c r="J49" s="6">
        <v>1</v>
      </c>
      <c r="K49" s="6">
        <v>1</v>
      </c>
      <c r="L49" s="6"/>
      <c r="M49" s="6"/>
      <c r="N49" s="6"/>
      <c r="O49" s="6"/>
      <c r="P49" s="230">
        <f>(E49*5+F49+G49*5+H49*10+I49*5+J49*10+K49*5+L49*10+M49*5+N49*5+O49*5)</f>
        <v>96</v>
      </c>
      <c r="Q49" s="6"/>
    </row>
    <row r="50" spans="2:22" ht="15" x14ac:dyDescent="0.25">
      <c r="B50" s="309">
        <v>46.309766763848302</v>
      </c>
      <c r="C50" s="6" t="str">
        <f>Stats!C29</f>
        <v>Iñaki Jimenez</v>
      </c>
      <c r="D50" s="294" t="s">
        <v>3</v>
      </c>
      <c r="E50" s="276">
        <v>2</v>
      </c>
      <c r="F50" s="6">
        <v>39</v>
      </c>
      <c r="G50" s="6"/>
      <c r="H50" s="6"/>
      <c r="I50" s="6">
        <v>0</v>
      </c>
      <c r="J50" s="6">
        <v>4</v>
      </c>
      <c r="K50" s="6"/>
      <c r="L50" s="6"/>
      <c r="M50" s="6">
        <v>1</v>
      </c>
      <c r="N50" s="6"/>
      <c r="O50" s="6"/>
      <c r="P50" s="230">
        <f>(E50*5+F50+G50*5+H50*10+I50*5+J50*10+K50*5+L50*10+M50*5+N50*5+O50*5)</f>
        <v>94</v>
      </c>
      <c r="Q50" s="6"/>
    </row>
    <row r="51" spans="2:22" ht="15" x14ac:dyDescent="0.25">
      <c r="B51" s="309">
        <v>47.281341107871597</v>
      </c>
      <c r="C51" s="6" t="str">
        <f>Stats!C62</f>
        <v>Nicolas Vazquez</v>
      </c>
      <c r="D51" s="296" t="s">
        <v>137</v>
      </c>
      <c r="E51" s="276">
        <v>5</v>
      </c>
      <c r="F51" s="6">
        <v>47</v>
      </c>
      <c r="G51" s="6"/>
      <c r="H51" s="6"/>
      <c r="I51" s="6">
        <v>2</v>
      </c>
      <c r="J51" s="6"/>
      <c r="K51" s="6"/>
      <c r="L51" s="6"/>
      <c r="M51" s="6">
        <v>2</v>
      </c>
      <c r="N51" s="6"/>
      <c r="O51" s="6"/>
      <c r="P51" s="230">
        <f>(E51*5+F51+G51*5+H51*10+I51*5+J51*10+K51*5+L51*10+M51*5+N51*5+O51*5)</f>
        <v>92</v>
      </c>
      <c r="Q51" s="6"/>
    </row>
    <row r="52" spans="2:22" ht="15" x14ac:dyDescent="0.25">
      <c r="B52" s="309">
        <v>48.252915451894999</v>
      </c>
      <c r="C52" s="6" t="s">
        <v>198</v>
      </c>
      <c r="D52" s="303" t="s">
        <v>3</v>
      </c>
      <c r="E52" s="276">
        <v>6</v>
      </c>
      <c r="F52" s="6">
        <v>31</v>
      </c>
      <c r="G52" s="6"/>
      <c r="H52" s="6"/>
      <c r="I52" s="6">
        <v>0</v>
      </c>
      <c r="J52" s="6">
        <v>3</v>
      </c>
      <c r="K52" s="6"/>
      <c r="L52" s="6"/>
      <c r="M52" s="6"/>
      <c r="N52" s="6"/>
      <c r="O52" s="6"/>
      <c r="P52" s="230">
        <f>(E52*5+F52+G52*5+H52*10+I52*5+J52*10+K52*5+L52*10+M52*5+N52*5+O52*5)</f>
        <v>91</v>
      </c>
      <c r="Q52" s="6"/>
    </row>
    <row r="53" spans="2:22" ht="15" x14ac:dyDescent="0.25">
      <c r="B53" s="309">
        <v>49.224489795918302</v>
      </c>
      <c r="C53" s="6" t="str">
        <f>Stats!C65</f>
        <v>Santiago Duggan</v>
      </c>
      <c r="D53" s="291" t="s">
        <v>137</v>
      </c>
      <c r="E53" s="276">
        <v>4</v>
      </c>
      <c r="F53" s="6">
        <v>13</v>
      </c>
      <c r="G53" s="6"/>
      <c r="H53" s="6"/>
      <c r="I53" s="6"/>
      <c r="J53" s="6">
        <v>5</v>
      </c>
      <c r="K53" s="6">
        <v>1</v>
      </c>
      <c r="L53" s="6"/>
      <c r="M53" s="6"/>
      <c r="N53" s="6"/>
      <c r="O53" s="6"/>
      <c r="P53" s="230">
        <f>(E53*5+F53+G53*5+H53*10+I53*5+J53*10+K53*5+L53*10+M53*5+N53*5+O53*5)</f>
        <v>88</v>
      </c>
      <c r="Q53" s="6"/>
    </row>
    <row r="54" spans="2:22" ht="15" x14ac:dyDescent="0.25">
      <c r="B54" s="309">
        <v>50.196064139941598</v>
      </c>
      <c r="C54" s="6" t="str">
        <f>Stats!C69</f>
        <v>Hernan Fennell</v>
      </c>
      <c r="D54" s="289" t="s">
        <v>2</v>
      </c>
      <c r="E54" s="277">
        <v>3</v>
      </c>
      <c r="F54" s="6">
        <v>23</v>
      </c>
      <c r="G54" s="6"/>
      <c r="H54" s="6"/>
      <c r="I54" s="6">
        <v>1</v>
      </c>
      <c r="J54" s="6">
        <v>3</v>
      </c>
      <c r="K54" s="6"/>
      <c r="L54" s="6"/>
      <c r="M54" s="6">
        <v>1</v>
      </c>
      <c r="N54" s="6">
        <v>1</v>
      </c>
      <c r="O54" s="6"/>
      <c r="P54" s="230">
        <f>(E54*5+F54+G54*5+H54*10+I54*5+J54*10+K54*5+L54*10+M54*5+N54*5+O54*5)</f>
        <v>83</v>
      </c>
      <c r="Q54" s="6"/>
    </row>
    <row r="55" spans="2:22" ht="15" x14ac:dyDescent="0.25">
      <c r="B55" s="309">
        <v>51.1676384839649</v>
      </c>
      <c r="C55" s="6" t="str">
        <f>Stats!C97</f>
        <v>Shankar</v>
      </c>
      <c r="D55" s="286" t="s">
        <v>145</v>
      </c>
      <c r="E55" s="276">
        <v>4</v>
      </c>
      <c r="F55" s="6">
        <v>21</v>
      </c>
      <c r="G55" s="6"/>
      <c r="H55" s="6"/>
      <c r="I55" s="6"/>
      <c r="J55" s="6">
        <v>3</v>
      </c>
      <c r="K55" s="6"/>
      <c r="L55" s="6"/>
      <c r="M55" s="6">
        <v>2</v>
      </c>
      <c r="N55" s="6"/>
      <c r="O55" s="6"/>
      <c r="P55" s="230">
        <f>(E55*5+F55+G55*5+H55*10+I55*5+J55*10+K55*5+L55*10+M55*5+N55*5+O55*5)</f>
        <v>81</v>
      </c>
      <c r="Q55" s="6"/>
      <c r="S55" s="280">
        <v>5</v>
      </c>
      <c r="T55" s="280" t="s">
        <v>32</v>
      </c>
      <c r="U55" s="280"/>
      <c r="V55" s="280"/>
    </row>
    <row r="56" spans="2:22" ht="15" x14ac:dyDescent="0.25">
      <c r="B56" s="309">
        <v>52.139212827988203</v>
      </c>
      <c r="C56" s="6" t="str">
        <f>Stats!C49</f>
        <v>Michael Rowe</v>
      </c>
      <c r="D56" s="288" t="s">
        <v>6</v>
      </c>
      <c r="E56" s="276">
        <v>5</v>
      </c>
      <c r="F56" s="6">
        <v>11</v>
      </c>
      <c r="G56" s="6"/>
      <c r="H56" s="6"/>
      <c r="I56" s="6">
        <v>1</v>
      </c>
      <c r="J56" s="6">
        <v>4</v>
      </c>
      <c r="K56" s="6"/>
      <c r="L56" s="6"/>
      <c r="M56" s="6"/>
      <c r="N56" s="6"/>
      <c r="O56" s="6"/>
      <c r="P56" s="230">
        <f>(E56*5+F56+G56*5+H56*10+I56*5+J56*10+K56*5+L56*10+M56*5+N56*5+O56*5)</f>
        <v>81</v>
      </c>
      <c r="Q56" s="6"/>
    </row>
    <row r="57" spans="2:22" ht="15" x14ac:dyDescent="0.25">
      <c r="B57" s="309">
        <v>53.110787172011598</v>
      </c>
      <c r="C57" s="6" t="str">
        <f>Stats!C82</f>
        <v>Pedro Baron</v>
      </c>
      <c r="D57" s="287" t="s">
        <v>2</v>
      </c>
      <c r="E57" s="277">
        <v>7</v>
      </c>
      <c r="F57" s="6">
        <v>10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7</v>
      </c>
      <c r="N57" s="6">
        <v>0</v>
      </c>
      <c r="O57" s="6">
        <v>0</v>
      </c>
      <c r="P57" s="230">
        <f>(E57*5+F57+G57*5+H57*10+I57*5+J57*10+K57*5+L57*10+M57*5+N57*5+O57*5)</f>
        <v>80</v>
      </c>
      <c r="Q57" s="6"/>
      <c r="S57" s="280"/>
      <c r="T57" s="280"/>
      <c r="U57" s="280"/>
      <c r="V57" s="280"/>
    </row>
    <row r="58" spans="2:22" ht="15" x14ac:dyDescent="0.25">
      <c r="B58" s="309">
        <v>54.082361516034901</v>
      </c>
      <c r="C58" s="6" t="str">
        <f>Stats!C23</f>
        <v>Ben LB</v>
      </c>
      <c r="D58" s="290" t="s">
        <v>1</v>
      </c>
      <c r="E58" s="277">
        <v>4</v>
      </c>
      <c r="F58" s="6">
        <v>54</v>
      </c>
      <c r="G58" s="6"/>
      <c r="H58" s="6"/>
      <c r="I58" s="6"/>
      <c r="J58" s="6"/>
      <c r="K58" s="6"/>
      <c r="L58" s="6"/>
      <c r="M58" s="6">
        <v>1</v>
      </c>
      <c r="N58" s="6"/>
      <c r="O58" s="6"/>
      <c r="P58" s="230">
        <f>(E58*5+F58+G58*5+H58*10+I58*5+J58*10+K58*5+L58*10+M58*5+N58*5+O58*5)</f>
        <v>79</v>
      </c>
      <c r="Q58" s="6"/>
    </row>
    <row r="59" spans="2:22" ht="15" x14ac:dyDescent="0.25">
      <c r="B59" s="309">
        <v>55.053935860058203</v>
      </c>
      <c r="C59" s="6" t="s">
        <v>220</v>
      </c>
      <c r="D59" s="293" t="s">
        <v>1</v>
      </c>
      <c r="E59" s="276">
        <v>5</v>
      </c>
      <c r="F59" s="6">
        <v>44</v>
      </c>
      <c r="G59" s="6"/>
      <c r="H59" s="6"/>
      <c r="I59" s="6">
        <v>1</v>
      </c>
      <c r="J59" s="6"/>
      <c r="K59" s="6"/>
      <c r="L59" s="6"/>
      <c r="M59" s="6">
        <v>1</v>
      </c>
      <c r="N59" s="6"/>
      <c r="O59" s="6"/>
      <c r="P59" s="230">
        <f>(E59*5+F59+G59*5+H59*10+I59*5+J59*10+K59*5+L59*10+M59*5+N59*5+O59*5)</f>
        <v>79</v>
      </c>
      <c r="Q59" s="6"/>
      <c r="S59" s="280">
        <v>5</v>
      </c>
      <c r="T59" s="280" t="s">
        <v>43</v>
      </c>
      <c r="U59" s="280"/>
      <c r="V59" s="280"/>
    </row>
    <row r="60" spans="2:22" ht="15" x14ac:dyDescent="0.25">
      <c r="B60" s="309">
        <v>56.025510204081499</v>
      </c>
      <c r="C60" s="6" t="s">
        <v>202</v>
      </c>
      <c r="D60" s="303" t="s">
        <v>3</v>
      </c>
      <c r="E60" s="276">
        <v>6</v>
      </c>
      <c r="F60" s="6">
        <v>14</v>
      </c>
      <c r="G60" s="6"/>
      <c r="H60" s="6"/>
      <c r="I60" s="6">
        <v>1</v>
      </c>
      <c r="J60" s="6">
        <v>2</v>
      </c>
      <c r="K60" s="6"/>
      <c r="L60" s="6"/>
      <c r="M60" s="6">
        <v>2</v>
      </c>
      <c r="N60" s="6"/>
      <c r="O60" s="6"/>
      <c r="P60" s="230">
        <f>(E60*5+F60+G60*5+H60*10+I60*5+J60*10+K60*5+L60*10+M60*5+N60*5+O60*5)</f>
        <v>79</v>
      </c>
      <c r="Q60" s="6"/>
    </row>
    <row r="61" spans="2:22" ht="15" x14ac:dyDescent="0.25">
      <c r="B61" s="309">
        <v>56.997084548104802</v>
      </c>
      <c r="C61" s="6" t="str">
        <f>Stats!C56</f>
        <v>Francisco Herran</v>
      </c>
      <c r="D61" s="291" t="s">
        <v>137</v>
      </c>
      <c r="E61" s="276">
        <v>4</v>
      </c>
      <c r="F61" s="6">
        <v>34</v>
      </c>
      <c r="G61" s="6"/>
      <c r="H61" s="6"/>
      <c r="I61" s="6"/>
      <c r="J61" s="6">
        <v>2</v>
      </c>
      <c r="K61" s="6"/>
      <c r="L61" s="6"/>
      <c r="M61" s="6">
        <v>1</v>
      </c>
      <c r="N61" s="6"/>
      <c r="O61" s="6"/>
      <c r="P61" s="230">
        <f>(E61*5+F61+G61*5+H61*10+I61*5+J61*10+K61*5+L61*10+M61*5+N61*5+O61*5)</f>
        <v>79</v>
      </c>
      <c r="Q61" s="6"/>
      <c r="S61" s="280">
        <v>10</v>
      </c>
      <c r="T61" s="280" t="s">
        <v>42</v>
      </c>
      <c r="U61" s="280"/>
      <c r="V61" s="280"/>
    </row>
    <row r="62" spans="2:22" ht="15" x14ac:dyDescent="0.25">
      <c r="B62" s="309">
        <v>57.968658892128197</v>
      </c>
      <c r="C62" s="6" t="s">
        <v>243</v>
      </c>
      <c r="D62" s="289" t="s">
        <v>2</v>
      </c>
      <c r="E62" s="277">
        <v>3</v>
      </c>
      <c r="F62" s="6">
        <v>37</v>
      </c>
      <c r="G62" s="6"/>
      <c r="H62" s="6"/>
      <c r="I62" s="6"/>
      <c r="J62" s="6">
        <v>1</v>
      </c>
      <c r="K62" s="6"/>
      <c r="L62" s="6"/>
      <c r="M62" s="6">
        <v>3</v>
      </c>
      <c r="N62" s="6"/>
      <c r="O62" s="6"/>
      <c r="P62" s="230">
        <f>(E62*5+F62+G62*5+H62*10+I62*5+J62*10+K62*5+L62*10+M62*5+N62*5+O62*5)</f>
        <v>77</v>
      </c>
      <c r="Q62" s="6"/>
      <c r="S62" s="280"/>
      <c r="T62" s="280"/>
      <c r="U62" s="280"/>
      <c r="V62" s="280"/>
    </row>
    <row r="63" spans="2:22" ht="15" x14ac:dyDescent="0.25">
      <c r="B63" s="309">
        <v>58.940233236151499</v>
      </c>
      <c r="C63" s="6" t="s">
        <v>217</v>
      </c>
      <c r="D63" s="293" t="s">
        <v>1</v>
      </c>
      <c r="E63" s="277">
        <v>3</v>
      </c>
      <c r="F63" s="6">
        <v>61</v>
      </c>
      <c r="G63" s="6"/>
      <c r="H63" s="6"/>
      <c r="I63" s="6"/>
      <c r="J63" s="6"/>
      <c r="K63" s="6"/>
      <c r="L63" s="6"/>
      <c r="M63" s="6"/>
      <c r="N63" s="6"/>
      <c r="O63" s="6"/>
      <c r="P63" s="230">
        <f>(E63*5+F63+G63*5+H63*10+I63*5+J63*10+K63*5+L63*10+M63*5+N63*5+O63*5)</f>
        <v>76</v>
      </c>
      <c r="Q63" s="6"/>
      <c r="S63" s="280"/>
      <c r="T63" s="280"/>
      <c r="U63" s="280"/>
      <c r="V63" s="280"/>
    </row>
    <row r="64" spans="2:22" ht="15" x14ac:dyDescent="0.25">
      <c r="B64" s="309">
        <v>59.911807580174802</v>
      </c>
      <c r="C64" s="6" t="str">
        <f>Stats!C36</f>
        <v>Martin Rost</v>
      </c>
      <c r="D64" s="307" t="s">
        <v>3</v>
      </c>
      <c r="E64" s="276">
        <v>4</v>
      </c>
      <c r="F64" s="6">
        <v>46</v>
      </c>
      <c r="G64" s="6"/>
      <c r="H64" s="6"/>
      <c r="I64" s="6">
        <v>1</v>
      </c>
      <c r="J64" s="6"/>
      <c r="K64" s="6"/>
      <c r="L64" s="6"/>
      <c r="M64" s="6">
        <v>1</v>
      </c>
      <c r="N64" s="6"/>
      <c r="O64" s="6"/>
      <c r="P64" s="230">
        <f>(E64*5+F64+G64*5+H64*10+I64*5+J64*10+K64*5+L64*10+M64*5+N64*5+O64*5)</f>
        <v>76</v>
      </c>
      <c r="Q64" s="6"/>
      <c r="S64" s="280"/>
      <c r="T64" s="280"/>
      <c r="U64" s="280"/>
      <c r="V64" s="280"/>
    </row>
    <row r="65" spans="2:22" ht="15" x14ac:dyDescent="0.25">
      <c r="B65" s="309">
        <v>60.883381924198098</v>
      </c>
      <c r="C65" s="6" t="str">
        <f>Stats!C46</f>
        <v>Agustin Casime</v>
      </c>
      <c r="D65" s="299" t="s">
        <v>6</v>
      </c>
      <c r="E65" s="276">
        <v>4</v>
      </c>
      <c r="F65" s="6">
        <v>40</v>
      </c>
      <c r="G65" s="6"/>
      <c r="H65" s="6"/>
      <c r="I65" s="6">
        <v>1</v>
      </c>
      <c r="J65" s="6">
        <v>1</v>
      </c>
      <c r="K65" s="6"/>
      <c r="L65" s="6"/>
      <c r="M65" s="6"/>
      <c r="N65" s="6"/>
      <c r="O65" s="6"/>
      <c r="P65" s="230">
        <f>(E65*5+F65+G65*5+H65*10+I65*5+J65*10+K65*5+L65*10+M65*5+N65*5+O65*5)</f>
        <v>75</v>
      </c>
      <c r="Q65" s="6"/>
      <c r="S65" s="280"/>
      <c r="T65" s="280"/>
      <c r="U65" s="280"/>
      <c r="V65" s="280"/>
    </row>
    <row r="66" spans="2:22" ht="15" x14ac:dyDescent="0.25">
      <c r="B66" s="309">
        <v>61.8549562682215</v>
      </c>
      <c r="C66" s="6" t="str">
        <f>Stats!C64</f>
        <v>Martin Barneche</v>
      </c>
      <c r="D66" s="301" t="s">
        <v>137</v>
      </c>
      <c r="E66" s="276">
        <v>6</v>
      </c>
      <c r="F66" s="6">
        <v>9</v>
      </c>
      <c r="G66" s="6"/>
      <c r="H66" s="6"/>
      <c r="I66" s="6">
        <v>1</v>
      </c>
      <c r="J66" s="6">
        <v>3</v>
      </c>
      <c r="K66" s="6"/>
      <c r="L66" s="6"/>
      <c r="M66" s="6"/>
      <c r="N66" s="6"/>
      <c r="O66" s="6"/>
      <c r="P66" s="230">
        <f>(E66*5+F66+G66*5+H66*10+I66*5+J66*10+K66*5+L66*10+M66*5+N66*5+O66*5)</f>
        <v>74</v>
      </c>
      <c r="Q66" s="6"/>
      <c r="S66" s="280"/>
      <c r="T66" s="280"/>
      <c r="U66" s="280"/>
      <c r="V66" s="280"/>
    </row>
    <row r="67" spans="2:22" ht="15" x14ac:dyDescent="0.25">
      <c r="B67" s="309">
        <v>62.826530612244802</v>
      </c>
      <c r="C67" s="6" t="str">
        <f>Stats!C79</f>
        <v>Augusto Mustafa</v>
      </c>
      <c r="D67" s="300" t="s">
        <v>2</v>
      </c>
      <c r="E67" s="277">
        <v>4</v>
      </c>
      <c r="F67" s="6">
        <v>47</v>
      </c>
      <c r="G67" s="6"/>
      <c r="H67" s="6"/>
      <c r="I67" s="6">
        <v>1</v>
      </c>
      <c r="J67" s="6"/>
      <c r="K67" s="6"/>
      <c r="L67" s="6"/>
      <c r="M67" s="6"/>
      <c r="N67" s="6"/>
      <c r="O67" s="6"/>
      <c r="P67" s="230">
        <f>(E67*5+F67+G67*5+H67*10+I67*5+J67*10+K67*5+L67*10+M67*5+N67*5+O67*5)</f>
        <v>72</v>
      </c>
      <c r="Q67" s="6"/>
      <c r="S67" s="280"/>
      <c r="T67" s="280"/>
      <c r="U67" s="280"/>
      <c r="V67" s="280"/>
    </row>
    <row r="68" spans="2:22" ht="15" x14ac:dyDescent="0.25">
      <c r="B68" s="309">
        <v>63.798104956268098</v>
      </c>
      <c r="C68" s="6" t="s">
        <v>233</v>
      </c>
      <c r="D68" s="294" t="s">
        <v>3</v>
      </c>
      <c r="E68" s="276">
        <v>3</v>
      </c>
      <c r="F68" s="6">
        <v>8</v>
      </c>
      <c r="G68" s="6"/>
      <c r="H68" s="6"/>
      <c r="I68" s="6"/>
      <c r="J68" s="6">
        <v>3</v>
      </c>
      <c r="K68" s="6"/>
      <c r="L68" s="6"/>
      <c r="M68" s="6">
        <v>3</v>
      </c>
      <c r="N68" s="6"/>
      <c r="O68" s="6"/>
      <c r="P68" s="230">
        <f>(E68*5+F68+G68*5+H68*10+I68*5+J68*10+K68*5+L68*10+M68*5+N68*5+O68*5)</f>
        <v>68</v>
      </c>
      <c r="Q68" s="6"/>
      <c r="S68" s="280">
        <v>5</v>
      </c>
      <c r="T68" s="280" t="s">
        <v>29</v>
      </c>
      <c r="U68" s="280"/>
      <c r="V68" s="280"/>
    </row>
    <row r="69" spans="2:22" ht="15" x14ac:dyDescent="0.25">
      <c r="B69" s="309">
        <v>64.769679300291401</v>
      </c>
      <c r="C69" s="6" t="str">
        <f>Stats!C54</f>
        <v>Lucas Paterlini</v>
      </c>
      <c r="D69" s="299" t="s">
        <v>6</v>
      </c>
      <c r="E69" s="276">
        <v>1</v>
      </c>
      <c r="F69" s="6">
        <v>55</v>
      </c>
      <c r="G69" s="6">
        <v>1</v>
      </c>
      <c r="H69" s="6"/>
      <c r="I69" s="6"/>
      <c r="J69" s="6"/>
      <c r="K69" s="6"/>
      <c r="L69" s="6"/>
      <c r="M69" s="6"/>
      <c r="N69" s="6"/>
      <c r="O69" s="6"/>
      <c r="P69" s="230">
        <f>(E69*5+F69+G69*5+H69*10+I69*5+J69*10+K69*5+L69*10+M69*5+N69*5+O69*5)</f>
        <v>65</v>
      </c>
      <c r="Q69" s="6"/>
      <c r="S69" s="280"/>
      <c r="T69" s="280"/>
      <c r="U69" s="280"/>
      <c r="V69" s="280"/>
    </row>
    <row r="70" spans="2:22" ht="15" x14ac:dyDescent="0.25">
      <c r="B70" s="309">
        <v>65.741253644314696</v>
      </c>
      <c r="C70" s="6" t="s">
        <v>236</v>
      </c>
      <c r="D70" s="306" t="s">
        <v>145</v>
      </c>
      <c r="E70" s="276">
        <v>4</v>
      </c>
      <c r="F70" s="6">
        <v>29</v>
      </c>
      <c r="G70" s="6"/>
      <c r="H70" s="6"/>
      <c r="I70" s="6"/>
      <c r="J70" s="6">
        <v>1</v>
      </c>
      <c r="K70" s="6"/>
      <c r="L70" s="6"/>
      <c r="M70" s="6">
        <v>1</v>
      </c>
      <c r="N70" s="6"/>
      <c r="O70" s="6"/>
      <c r="P70" s="230">
        <f>(E70*5+F70+G70*5+H70*10+I70*5+J70*10+K70*5+L70*10+M70*5+N70*5+O70*5)</f>
        <v>64</v>
      </c>
      <c r="Q70" s="6"/>
    </row>
    <row r="71" spans="2:22" ht="15" x14ac:dyDescent="0.25">
      <c r="B71" s="309">
        <v>66.712827988338105</v>
      </c>
      <c r="C71" s="6" t="str">
        <f>Stats!C50</f>
        <v>Juan Del Valle</v>
      </c>
      <c r="D71" s="299" t="s">
        <v>6</v>
      </c>
      <c r="E71" s="276">
        <v>5</v>
      </c>
      <c r="F71" s="6">
        <v>11</v>
      </c>
      <c r="G71" s="6"/>
      <c r="H71" s="6"/>
      <c r="I71" s="6"/>
      <c r="J71" s="6">
        <v>2</v>
      </c>
      <c r="K71" s="6"/>
      <c r="L71" s="6"/>
      <c r="M71" s="6"/>
      <c r="N71" s="6">
        <v>1</v>
      </c>
      <c r="O71" s="6"/>
      <c r="P71" s="230">
        <f>(E71*5+F71+G71*5+H71*10+I71*5+J71*10+K71*5+L71*10+M71*5+N71*5+O71*5)</f>
        <v>61</v>
      </c>
      <c r="Q71" s="281"/>
    </row>
    <row r="72" spans="2:22" ht="15" x14ac:dyDescent="0.25">
      <c r="B72" s="309">
        <v>67.684402332361401</v>
      </c>
      <c r="C72" s="6" t="str">
        <f>Stats!C83</f>
        <v>Sathya</v>
      </c>
      <c r="D72" s="306" t="s">
        <v>145</v>
      </c>
      <c r="E72" s="276">
        <v>3</v>
      </c>
      <c r="F72" s="6">
        <v>41</v>
      </c>
      <c r="G72" s="6"/>
      <c r="H72" s="6"/>
      <c r="I72" s="6"/>
      <c r="J72" s="6"/>
      <c r="K72" s="6"/>
      <c r="L72" s="6"/>
      <c r="M72" s="6"/>
      <c r="N72" s="6"/>
      <c r="O72" s="6"/>
      <c r="P72" s="230">
        <f>(E72*5+F72+G72*5+H72*10+I72*5+J72*10+K72*5+L72*10+M72*5+N72*5+O72*5)</f>
        <v>56</v>
      </c>
      <c r="Q72" s="6"/>
    </row>
    <row r="73" spans="2:22" ht="15" x14ac:dyDescent="0.25">
      <c r="B73" s="309">
        <v>68.655976676384697</v>
      </c>
      <c r="C73" s="6" t="s">
        <v>213</v>
      </c>
      <c r="D73" s="301" t="s">
        <v>6</v>
      </c>
      <c r="E73" s="276">
        <v>2</v>
      </c>
      <c r="F73" s="6">
        <v>1</v>
      </c>
      <c r="G73" s="6"/>
      <c r="H73" s="6"/>
      <c r="I73" s="6">
        <v>1</v>
      </c>
      <c r="J73" s="6">
        <v>4</v>
      </c>
      <c r="K73" s="6"/>
      <c r="L73" s="6"/>
      <c r="M73" s="6"/>
      <c r="N73" s="6"/>
      <c r="O73" s="6"/>
      <c r="P73" s="230">
        <f>(E73*5+F73+G73*5+H73*10+I73*5+J73*10+K73*5+L73*10+M73*5+N73*5+O73*5)</f>
        <v>56</v>
      </c>
      <c r="Q73" s="6"/>
    </row>
    <row r="74" spans="2:22" ht="15" x14ac:dyDescent="0.25">
      <c r="B74" s="309">
        <v>69.627551020408006</v>
      </c>
      <c r="C74" s="6" t="str">
        <f>Stats!C16</f>
        <v>Andres Madariya</v>
      </c>
      <c r="D74" s="293" t="s">
        <v>1</v>
      </c>
      <c r="E74" s="277">
        <v>2</v>
      </c>
      <c r="F74" s="6"/>
      <c r="G74" s="6"/>
      <c r="H74" s="6"/>
      <c r="I74" s="6"/>
      <c r="J74" s="6">
        <v>3</v>
      </c>
      <c r="K74" s="6">
        <v>1</v>
      </c>
      <c r="L74" s="6"/>
      <c r="M74" s="6">
        <v>1</v>
      </c>
      <c r="N74" s="6"/>
      <c r="O74" s="6"/>
      <c r="P74" s="230">
        <f>(E74*5+F74+G74*5+H74*10+I74*5+J74*10+K74*5+L74*10+M74*5+N74*5+O74*5)</f>
        <v>50</v>
      </c>
      <c r="Q74" s="6"/>
    </row>
    <row r="75" spans="2:22" ht="15" x14ac:dyDescent="0.25">
      <c r="B75" s="309">
        <v>70.599125364431302</v>
      </c>
      <c r="C75" s="6" t="s">
        <v>218</v>
      </c>
      <c r="D75" s="293" t="s">
        <v>1</v>
      </c>
      <c r="E75" s="277">
        <v>3</v>
      </c>
      <c r="F75" s="6">
        <v>30</v>
      </c>
      <c r="G75" s="6"/>
      <c r="H75" s="6"/>
      <c r="I75" s="6">
        <v>1</v>
      </c>
      <c r="J75" s="6"/>
      <c r="K75" s="6"/>
      <c r="L75" s="6"/>
      <c r="M75" s="6"/>
      <c r="N75" s="6"/>
      <c r="O75" s="6"/>
      <c r="P75" s="230">
        <f>(E75*5+F75+G75*5+H75*10+I75*5+J75*10+K75*5+L75*10+M75*5+N75*5+O75*5)</f>
        <v>50</v>
      </c>
      <c r="Q75" s="6"/>
    </row>
    <row r="76" spans="2:22" ht="15" x14ac:dyDescent="0.25">
      <c r="B76" s="309">
        <v>71.570699708454697</v>
      </c>
      <c r="C76" s="6" t="str">
        <f>Stats!C85</f>
        <v>Kumar</v>
      </c>
      <c r="D76" s="306" t="s">
        <v>145</v>
      </c>
      <c r="E76" s="276">
        <v>2</v>
      </c>
      <c r="F76" s="6">
        <v>35</v>
      </c>
      <c r="G76" s="6"/>
      <c r="H76" s="6"/>
      <c r="I76" s="6"/>
      <c r="J76" s="6"/>
      <c r="K76" s="6"/>
      <c r="L76" s="6"/>
      <c r="M76" s="6">
        <v>1</v>
      </c>
      <c r="N76" s="6"/>
      <c r="O76" s="6"/>
      <c r="P76" s="230">
        <f>(E76*5+F76+G76*5+H76*10+I76*5+J76*10+K76*5+L76*10+M76*5+N76*5+O76*5)</f>
        <v>50</v>
      </c>
      <c r="Q76" s="6"/>
    </row>
    <row r="77" spans="2:22" ht="15" x14ac:dyDescent="0.25">
      <c r="B77" s="309">
        <v>72.542274052478007</v>
      </c>
      <c r="C77" s="6" t="s">
        <v>225</v>
      </c>
      <c r="D77" s="301" t="s">
        <v>137</v>
      </c>
      <c r="E77" s="276">
        <v>6</v>
      </c>
      <c r="F77" s="6">
        <v>12</v>
      </c>
      <c r="G77" s="6"/>
      <c r="H77" s="6"/>
      <c r="I77" s="6"/>
      <c r="J77" s="6"/>
      <c r="K77" s="6"/>
      <c r="L77" s="6"/>
      <c r="M77" s="6">
        <v>1</v>
      </c>
      <c r="N77" s="6"/>
      <c r="O77" s="6"/>
      <c r="P77" s="230">
        <f>(E77*5+F77+G77*5+H77*10+I77*5+J77*10+K77*5+L77*10+M77*5+N77*5+O77*5)</f>
        <v>47</v>
      </c>
      <c r="Q77" s="6"/>
    </row>
    <row r="78" spans="2:22" ht="15" x14ac:dyDescent="0.25">
      <c r="B78" s="309">
        <v>73.513848396501302</v>
      </c>
      <c r="C78" s="6" t="s">
        <v>193</v>
      </c>
      <c r="D78" s="301" t="s">
        <v>137</v>
      </c>
      <c r="E78" s="276">
        <v>4</v>
      </c>
      <c r="F78" s="6">
        <v>17</v>
      </c>
      <c r="G78" s="6"/>
      <c r="H78" s="6"/>
      <c r="I78" s="6">
        <v>1</v>
      </c>
      <c r="J78" s="6"/>
      <c r="K78" s="6"/>
      <c r="L78" s="6"/>
      <c r="M78" s="6"/>
      <c r="N78" s="6">
        <v>1</v>
      </c>
      <c r="O78" s="6"/>
      <c r="P78" s="230">
        <f>(E78*5+F78+G78*5+H78*10+I78*5+J78*10+K78*5+L78*10+M78*5+N78*5+O78*5)</f>
        <v>47</v>
      </c>
      <c r="Q78" s="6"/>
    </row>
    <row r="79" spans="2:22" ht="15" x14ac:dyDescent="0.25">
      <c r="B79" s="309">
        <v>74.485422740524598</v>
      </c>
      <c r="C79" s="6" t="str">
        <f>Stats!C53</f>
        <v>Carlos Pellandini</v>
      </c>
      <c r="D79" s="299" t="s">
        <v>6</v>
      </c>
      <c r="E79" s="276">
        <v>4</v>
      </c>
      <c r="F79" s="6">
        <v>21</v>
      </c>
      <c r="G79" s="6"/>
      <c r="H79" s="6"/>
      <c r="I79" s="6">
        <v>1</v>
      </c>
      <c r="J79" s="6"/>
      <c r="K79" s="6"/>
      <c r="L79" s="6"/>
      <c r="M79" s="6"/>
      <c r="N79" s="6"/>
      <c r="O79" s="6"/>
      <c r="P79" s="230">
        <f>(E79*5+F79+G79*5+H79*10+I79*5+J79*10+K79*5+L79*10+M79*5+N79*5+O79*5)</f>
        <v>46</v>
      </c>
      <c r="Q79" s="6"/>
    </row>
    <row r="80" spans="2:22" ht="15" x14ac:dyDescent="0.25">
      <c r="B80" s="309">
        <v>75.456997084547993</v>
      </c>
      <c r="C80" s="6" t="s">
        <v>200</v>
      </c>
      <c r="D80" s="300" t="s">
        <v>2</v>
      </c>
      <c r="E80" s="277">
        <v>5</v>
      </c>
      <c r="F80" s="6">
        <v>0</v>
      </c>
      <c r="G80" s="6">
        <v>0</v>
      </c>
      <c r="H80" s="6">
        <v>0</v>
      </c>
      <c r="I80" s="6">
        <v>0</v>
      </c>
      <c r="J80" s="6">
        <v>1</v>
      </c>
      <c r="K80" s="6">
        <v>0</v>
      </c>
      <c r="L80" s="6">
        <v>0</v>
      </c>
      <c r="M80" s="6">
        <v>1</v>
      </c>
      <c r="N80" s="6">
        <v>0</v>
      </c>
      <c r="O80" s="6">
        <v>0</v>
      </c>
      <c r="P80" s="230">
        <f>(E80*5+F80+G80*5+H80*10+I80*5+J80*10+K80*5+L80*10+M80*5+N80*5+O80*5)</f>
        <v>40</v>
      </c>
      <c r="Q80" s="6"/>
    </row>
    <row r="81" spans="2:17" ht="15" x14ac:dyDescent="0.25">
      <c r="B81" s="309">
        <v>76.428571428571303</v>
      </c>
      <c r="C81" s="6" t="s">
        <v>219</v>
      </c>
      <c r="D81" s="293" t="s">
        <v>1</v>
      </c>
      <c r="E81" s="276">
        <v>2</v>
      </c>
      <c r="F81" s="6">
        <v>20</v>
      </c>
      <c r="G81" s="6"/>
      <c r="H81" s="6"/>
      <c r="I81" s="6"/>
      <c r="J81" s="6">
        <v>1</v>
      </c>
      <c r="K81" s="6"/>
      <c r="L81" s="6"/>
      <c r="M81" s="6"/>
      <c r="N81" s="6"/>
      <c r="O81" s="6"/>
      <c r="P81" s="230">
        <f>(E81*5+F81+G81*5+H81*10+I81*5+J81*10+K81*5+L81*10+M81*5+N81*5+O81*5)</f>
        <v>40</v>
      </c>
      <c r="Q81" s="6"/>
    </row>
    <row r="82" spans="2:17" ht="15" x14ac:dyDescent="0.25">
      <c r="B82" s="309">
        <v>77.400145772594598</v>
      </c>
      <c r="C82" s="6" t="s">
        <v>231</v>
      </c>
      <c r="D82" s="294" t="s">
        <v>3</v>
      </c>
      <c r="E82" s="276">
        <v>3</v>
      </c>
      <c r="F82" s="6">
        <v>5</v>
      </c>
      <c r="G82" s="6"/>
      <c r="H82" s="6"/>
      <c r="I82" s="6">
        <v>0</v>
      </c>
      <c r="J82" s="6">
        <v>2</v>
      </c>
      <c r="K82" s="6"/>
      <c r="L82" s="6"/>
      <c r="M82" s="6"/>
      <c r="N82" s="6"/>
      <c r="O82" s="6"/>
      <c r="P82" s="230">
        <f>(E82*5+F82+G82*5+H82*10+I82*5+J82*10+K82*5+L82*10+M82*5+N82*5+O82*5)</f>
        <v>40</v>
      </c>
      <c r="Q82" s="6"/>
    </row>
    <row r="83" spans="2:17" ht="15" x14ac:dyDescent="0.25">
      <c r="B83" s="309">
        <v>78.371720116617894</v>
      </c>
      <c r="C83" s="6" t="str">
        <f>Stats!C68</f>
        <v>Sian Kelly</v>
      </c>
      <c r="D83" s="301" t="s">
        <v>137</v>
      </c>
      <c r="E83" s="276">
        <v>3</v>
      </c>
      <c r="F83" s="6">
        <v>19</v>
      </c>
      <c r="G83" s="6"/>
      <c r="H83" s="6"/>
      <c r="I83" s="6"/>
      <c r="J83" s="6"/>
      <c r="K83" s="6"/>
      <c r="L83" s="6"/>
      <c r="M83" s="6">
        <v>1</v>
      </c>
      <c r="N83" s="6"/>
      <c r="O83" s="6"/>
      <c r="P83" s="230">
        <f>(E83*5+F83+G83*5+H83*10+I83*5+J83*10+K83*5+L83*10+M83*5+N83*5+O83*5)</f>
        <v>39</v>
      </c>
      <c r="Q83" s="6"/>
    </row>
    <row r="84" spans="2:17" ht="15" x14ac:dyDescent="0.25">
      <c r="B84" s="309">
        <v>79.343294460641204</v>
      </c>
      <c r="C84" s="6" t="str">
        <f>Stats!C81</f>
        <v>Christian Peper</v>
      </c>
      <c r="D84" s="300" t="s">
        <v>2</v>
      </c>
      <c r="E84" s="277">
        <v>4</v>
      </c>
      <c r="F84" s="6"/>
      <c r="G84" s="6"/>
      <c r="H84" s="6"/>
      <c r="I84" s="6"/>
      <c r="J84" s="6">
        <v>1</v>
      </c>
      <c r="K84" s="6"/>
      <c r="L84" s="6"/>
      <c r="M84" s="6">
        <v>1</v>
      </c>
      <c r="N84" s="6"/>
      <c r="O84" s="6"/>
      <c r="P84" s="230">
        <f>(E84*5+F84+G84*5+H84*10+I84*5+J84*10+K84*5+L84*10+M84*5+N84*5+O84*5)</f>
        <v>35</v>
      </c>
      <c r="Q84" s="6"/>
    </row>
    <row r="85" spans="2:17" ht="15" x14ac:dyDescent="0.25">
      <c r="B85" s="309">
        <v>80.314868804664599</v>
      </c>
      <c r="C85" s="6" t="s">
        <v>204</v>
      </c>
      <c r="D85" s="294" t="s">
        <v>3</v>
      </c>
      <c r="E85" s="276">
        <v>3</v>
      </c>
      <c r="F85" s="6">
        <v>0</v>
      </c>
      <c r="G85" s="6"/>
      <c r="H85" s="6"/>
      <c r="I85" s="6"/>
      <c r="J85" s="6">
        <v>2</v>
      </c>
      <c r="K85" s="6"/>
      <c r="L85" s="6"/>
      <c r="M85" s="6"/>
      <c r="N85" s="6"/>
      <c r="O85" s="6"/>
      <c r="P85" s="230">
        <f>(E85*5+F85+G85*5+H85*10+I85*5+J85*10+K85*5+L85*10+M85*5+N85*5+O85*5)</f>
        <v>35</v>
      </c>
      <c r="Q85" s="6"/>
    </row>
    <row r="86" spans="2:17" ht="15" x14ac:dyDescent="0.25">
      <c r="B86" s="309">
        <v>81.286443148687894</v>
      </c>
      <c r="C86" s="6" t="s">
        <v>222</v>
      </c>
      <c r="D86" s="293" t="s">
        <v>1</v>
      </c>
      <c r="E86" s="276">
        <v>1</v>
      </c>
      <c r="F86" s="6">
        <v>7</v>
      </c>
      <c r="G86" s="6"/>
      <c r="H86" s="6"/>
      <c r="I86" s="6"/>
      <c r="J86" s="6">
        <v>2</v>
      </c>
      <c r="K86" s="6"/>
      <c r="L86" s="6"/>
      <c r="M86" s="6"/>
      <c r="N86" s="6"/>
      <c r="O86" s="6"/>
      <c r="P86" s="230">
        <f>(E86*5+F86+G86*5+H86*10+I86*5+J86*10+K86*5+L86*10+M86*5+N86*5+O86*5)</f>
        <v>32</v>
      </c>
      <c r="Q86" s="6"/>
    </row>
    <row r="87" spans="2:17" ht="15" x14ac:dyDescent="0.25">
      <c r="B87" s="309">
        <v>82.258017492711204</v>
      </c>
      <c r="C87" s="6" t="s">
        <v>239</v>
      </c>
      <c r="D87" s="294" t="s">
        <v>3</v>
      </c>
      <c r="E87" s="276">
        <v>2</v>
      </c>
      <c r="F87" s="6">
        <v>6</v>
      </c>
      <c r="G87" s="6"/>
      <c r="H87" s="6"/>
      <c r="I87" s="6"/>
      <c r="J87" s="6"/>
      <c r="K87" s="6"/>
      <c r="L87" s="6"/>
      <c r="M87" s="6">
        <v>2</v>
      </c>
      <c r="N87" s="6"/>
      <c r="O87" s="6">
        <v>1</v>
      </c>
      <c r="P87" s="230">
        <f>(E87*5+F87+G87*5+H87*10+I87*5+J87*10+K87*5+L87*10+M87*5+N87*5+O87*5)</f>
        <v>31</v>
      </c>
      <c r="Q87" s="6"/>
    </row>
    <row r="88" spans="2:17" ht="15" x14ac:dyDescent="0.25">
      <c r="B88" s="309">
        <v>83.2295918367345</v>
      </c>
      <c r="C88" s="6" t="str">
        <f>Stats!C88</f>
        <v>Prakash</v>
      </c>
      <c r="D88" s="306" t="s">
        <v>145</v>
      </c>
      <c r="E88" s="276">
        <v>3</v>
      </c>
      <c r="F88" s="6">
        <v>13</v>
      </c>
      <c r="G88" s="6"/>
      <c r="H88" s="6"/>
      <c r="I88" s="6"/>
      <c r="J88" s="6"/>
      <c r="K88" s="6"/>
      <c r="L88" s="6"/>
      <c r="M88" s="6"/>
      <c r="N88" s="6"/>
      <c r="O88" s="6"/>
      <c r="P88" s="230">
        <f>(E88*5+F88+G88*5+H88*10+I88*5+J88*10+K88*5+L88*10+M88*5+N88*5+O88*5)</f>
        <v>28</v>
      </c>
      <c r="Q88" s="6"/>
    </row>
    <row r="89" spans="2:17" ht="15" x14ac:dyDescent="0.25">
      <c r="B89" s="309">
        <v>84.201166180757795</v>
      </c>
      <c r="C89" s="6" t="s">
        <v>195</v>
      </c>
      <c r="D89" s="294" t="s">
        <v>3</v>
      </c>
      <c r="E89" s="276">
        <v>2</v>
      </c>
      <c r="F89" s="6">
        <v>3</v>
      </c>
      <c r="G89" s="6"/>
      <c r="H89" s="6"/>
      <c r="I89" s="6">
        <v>2</v>
      </c>
      <c r="J89" s="6"/>
      <c r="K89" s="6"/>
      <c r="L89" s="6"/>
      <c r="M89" s="6">
        <v>1</v>
      </c>
      <c r="N89" s="6"/>
      <c r="O89" s="6"/>
      <c r="P89" s="230">
        <f>(E89*5+F89+G89*5+H89*10+I89*5+J89*10+K89*5+L89*10+M89*5+N89*5+O89*5)</f>
        <v>28</v>
      </c>
      <c r="Q89" s="6"/>
    </row>
    <row r="90" spans="2:17" ht="15" x14ac:dyDescent="0.25">
      <c r="B90" s="309">
        <v>85.172740524781204</v>
      </c>
      <c r="C90" s="6" t="str">
        <f>Stats!C38</f>
        <v>Rodrigo Ventura</v>
      </c>
      <c r="D90" s="294" t="s">
        <v>3</v>
      </c>
      <c r="E90" s="276">
        <v>3</v>
      </c>
      <c r="F90" s="6">
        <v>2</v>
      </c>
      <c r="G90" s="6"/>
      <c r="H90" s="6"/>
      <c r="I90" s="6">
        <v>1</v>
      </c>
      <c r="J90" s="6"/>
      <c r="K90" s="6"/>
      <c r="L90" s="6"/>
      <c r="M90" s="6">
        <v>1</v>
      </c>
      <c r="N90" s="6"/>
      <c r="O90" s="6"/>
      <c r="P90" s="230">
        <f>(E90*5+F90+G90*5+H90*10+I90*5+J90*10+K90*5+L90*10+M90*5+N90*5+O90*5)</f>
        <v>27</v>
      </c>
      <c r="Q90" s="6"/>
    </row>
    <row r="91" spans="2:17" ht="15" x14ac:dyDescent="0.25">
      <c r="B91" s="309">
        <v>86.1443148688045</v>
      </c>
      <c r="C91" s="6" t="s">
        <v>221</v>
      </c>
      <c r="D91" s="293" t="s">
        <v>1</v>
      </c>
      <c r="E91" s="276">
        <v>3</v>
      </c>
      <c r="F91" s="6">
        <v>6</v>
      </c>
      <c r="G91" s="6"/>
      <c r="H91" s="6"/>
      <c r="I91" s="6">
        <v>1</v>
      </c>
      <c r="J91" s="6"/>
      <c r="K91" s="6"/>
      <c r="L91" s="6"/>
      <c r="M91" s="6"/>
      <c r="N91" s="6"/>
      <c r="O91" s="6"/>
      <c r="P91" s="230">
        <f>(E91*5+F91+G91*5+H91*10+I91*5+J91*10+K91*5+L91*10+M91*5+N91*5+O91*5)</f>
        <v>26</v>
      </c>
      <c r="Q91" s="6"/>
    </row>
    <row r="92" spans="2:17" ht="15" x14ac:dyDescent="0.25">
      <c r="B92" s="309">
        <v>87.115889212827796</v>
      </c>
      <c r="C92" s="6" t="s">
        <v>210</v>
      </c>
      <c r="D92" s="293" t="s">
        <v>1</v>
      </c>
      <c r="E92" s="277">
        <v>2</v>
      </c>
      <c r="F92" s="6">
        <v>15</v>
      </c>
      <c r="G92" s="6"/>
      <c r="H92" s="6"/>
      <c r="I92" s="6"/>
      <c r="J92" s="6"/>
      <c r="K92" s="6"/>
      <c r="L92" s="6"/>
      <c r="M92" s="6"/>
      <c r="N92" s="6"/>
      <c r="O92" s="6"/>
      <c r="P92" s="230">
        <f>(E92*5+F92+G92*5+H92*10+I92*5+J92*10+K92*5+L92*10+M92*5+N92*5+O92*5)</f>
        <v>25</v>
      </c>
      <c r="Q92" s="6"/>
    </row>
    <row r="93" spans="2:17" ht="15" x14ac:dyDescent="0.25">
      <c r="B93" s="309">
        <v>88.087463556851105</v>
      </c>
      <c r="C93" s="6" t="str">
        <f>Stats!C32</f>
        <v>Diego Lord</v>
      </c>
      <c r="D93" s="308" t="s">
        <v>3</v>
      </c>
      <c r="E93" s="276">
        <v>2</v>
      </c>
      <c r="F93" s="6">
        <v>0</v>
      </c>
      <c r="G93" s="6"/>
      <c r="H93" s="6"/>
      <c r="I93" s="6">
        <v>0</v>
      </c>
      <c r="J93" s="6">
        <v>1</v>
      </c>
      <c r="K93" s="6"/>
      <c r="L93" s="6"/>
      <c r="M93" s="6">
        <v>1</v>
      </c>
      <c r="N93" s="6"/>
      <c r="O93" s="6"/>
      <c r="P93" s="230">
        <f>(E93*5+F93+G93*5+H93*10+I93*5+J93*10+K93*5+L93*10+M93*5+N93*5+O93*5)</f>
        <v>25</v>
      </c>
      <c r="Q93" s="6"/>
    </row>
    <row r="94" spans="2:17" ht="15" x14ac:dyDescent="0.25">
      <c r="B94" s="309">
        <v>89.0590379008745</v>
      </c>
      <c r="C94" s="6" t="s">
        <v>240</v>
      </c>
      <c r="D94" s="304" t="s">
        <v>3</v>
      </c>
      <c r="E94" s="274">
        <v>1</v>
      </c>
      <c r="F94" s="6">
        <v>15</v>
      </c>
      <c r="G94" s="6"/>
      <c r="H94" s="6"/>
      <c r="I94" s="6">
        <v>0</v>
      </c>
      <c r="J94" s="6"/>
      <c r="K94" s="6"/>
      <c r="L94" s="6"/>
      <c r="M94" s="6">
        <v>1</v>
      </c>
      <c r="N94" s="6"/>
      <c r="O94" s="6"/>
      <c r="P94" s="230">
        <f>(E94*5+F94+G94*5+H94*10+I94*5+J94*10+K94*5+L94*10+M94*5+N94*5+O94*5)</f>
        <v>25</v>
      </c>
      <c r="Q94" s="6"/>
    </row>
    <row r="95" spans="2:17" ht="15" x14ac:dyDescent="0.25">
      <c r="B95" s="309">
        <v>90.030612244897796</v>
      </c>
      <c r="C95" s="6" t="s">
        <v>237</v>
      </c>
      <c r="D95" s="286" t="s">
        <v>145</v>
      </c>
      <c r="E95" s="274">
        <v>2</v>
      </c>
      <c r="F95" s="6">
        <v>9</v>
      </c>
      <c r="G95" s="6"/>
      <c r="H95" s="6"/>
      <c r="I95" s="6">
        <v>1</v>
      </c>
      <c r="J95" s="6"/>
      <c r="K95" s="6"/>
      <c r="L95" s="6"/>
      <c r="M95" s="6"/>
      <c r="N95" s="6"/>
      <c r="O95" s="6"/>
      <c r="P95" s="230">
        <f>(E95*5+F95+G95*5+H95*10+I95*5+J95*10+K95*5+L95*10+M95*5+N95*5+O95*5)</f>
        <v>24</v>
      </c>
      <c r="Q95" s="6"/>
    </row>
    <row r="96" spans="2:17" ht="15" x14ac:dyDescent="0.25">
      <c r="B96" s="309">
        <v>91.002186588921106</v>
      </c>
      <c r="C96" s="6" t="s">
        <v>232</v>
      </c>
      <c r="D96" s="304" t="s">
        <v>3</v>
      </c>
      <c r="E96" s="274">
        <v>2</v>
      </c>
      <c r="F96" s="6">
        <v>4</v>
      </c>
      <c r="G96" s="6"/>
      <c r="H96" s="6"/>
      <c r="I96" s="6"/>
      <c r="J96" s="6">
        <v>1</v>
      </c>
      <c r="K96" s="6"/>
      <c r="L96" s="6"/>
      <c r="M96" s="6"/>
      <c r="N96" s="6"/>
      <c r="O96" s="6"/>
      <c r="P96" s="230">
        <f>(E96*5+F96+G96*5+H96*10+I96*5+J96*10+K96*5+L96*10+M96*5+N96*5+O96*5)</f>
        <v>24</v>
      </c>
      <c r="Q96" s="6"/>
    </row>
    <row r="97" spans="2:17" ht="15" x14ac:dyDescent="0.25">
      <c r="B97" s="309">
        <v>91.973760932944401</v>
      </c>
      <c r="C97" s="6" t="s">
        <v>228</v>
      </c>
      <c r="D97" s="302" t="s">
        <v>1</v>
      </c>
      <c r="E97" s="274">
        <v>1</v>
      </c>
      <c r="F97" s="6">
        <v>8</v>
      </c>
      <c r="G97" s="6"/>
      <c r="H97" s="6"/>
      <c r="I97" s="6"/>
      <c r="J97" s="6">
        <v>1</v>
      </c>
      <c r="K97" s="6"/>
      <c r="L97" s="6"/>
      <c r="M97" s="6"/>
      <c r="N97" s="6"/>
      <c r="O97" s="6"/>
      <c r="P97" s="230">
        <f>(E97*5+F97+G97*5+H97*10+I97*5+J97*10+K97*5+L97*10+M97*5+N97*5+O97*5)</f>
        <v>23</v>
      </c>
      <c r="Q97" s="6"/>
    </row>
    <row r="98" spans="2:17" ht="15" x14ac:dyDescent="0.25">
      <c r="B98" s="309">
        <v>92.945335276967697</v>
      </c>
      <c r="C98" s="6" t="s">
        <v>241</v>
      </c>
      <c r="D98" s="296" t="s">
        <v>137</v>
      </c>
      <c r="E98" s="274">
        <v>1</v>
      </c>
      <c r="F98" s="6">
        <v>2</v>
      </c>
      <c r="G98" s="6"/>
      <c r="H98" s="6"/>
      <c r="I98" s="6"/>
      <c r="J98" s="6">
        <v>1</v>
      </c>
      <c r="K98" s="6"/>
      <c r="L98" s="6"/>
      <c r="M98" s="6">
        <v>1</v>
      </c>
      <c r="N98" s="6"/>
      <c r="O98" s="6"/>
      <c r="P98" s="230">
        <f>(E98*5+F98+G98*5+H98*10+I98*5+J98*10+K98*5+L98*10+M98*5+N98*5+O98*5)</f>
        <v>22</v>
      </c>
      <c r="Q98" s="6"/>
    </row>
    <row r="99" spans="2:17" ht="15" x14ac:dyDescent="0.25">
      <c r="B99" s="309">
        <v>93.916909620991106</v>
      </c>
      <c r="C99" s="6" t="s">
        <v>209</v>
      </c>
      <c r="D99" s="286" t="s">
        <v>145</v>
      </c>
      <c r="E99" s="274">
        <v>2</v>
      </c>
      <c r="F99" s="6"/>
      <c r="G99" s="6"/>
      <c r="H99" s="6"/>
      <c r="I99" s="6"/>
      <c r="J99" s="6">
        <v>1</v>
      </c>
      <c r="K99" s="6"/>
      <c r="L99" s="6"/>
      <c r="M99" s="6"/>
      <c r="N99" s="6"/>
      <c r="O99" s="6"/>
      <c r="P99" s="230">
        <f>(E99*5+F99+G99*5+H99*10+I99*5+J99*10+K99*5+L99*10+M99*5+N99*5+O99*5)</f>
        <v>20</v>
      </c>
      <c r="Q99" s="6"/>
    </row>
    <row r="100" spans="2:17" ht="15" x14ac:dyDescent="0.25">
      <c r="B100" s="309">
        <v>94.888483965014402</v>
      </c>
      <c r="C100" s="6" t="str">
        <f>Stats!C90</f>
        <v>Prajyoth Bhat</v>
      </c>
      <c r="D100" s="286" t="s">
        <v>145</v>
      </c>
      <c r="E100" s="274">
        <v>2</v>
      </c>
      <c r="F100" s="6"/>
      <c r="G100" s="6"/>
      <c r="H100" s="6"/>
      <c r="I100" s="6"/>
      <c r="J100" s="6">
        <v>1</v>
      </c>
      <c r="K100" s="6"/>
      <c r="L100" s="6"/>
      <c r="M100" s="6"/>
      <c r="N100" s="6"/>
      <c r="O100" s="6"/>
      <c r="P100" s="230">
        <f>(E100*5+F100+G100*5+H100*10+I100*5+J100*10+K100*5+L100*10+M100*5+N100*5+O100*5)</f>
        <v>20</v>
      </c>
      <c r="Q100" s="6"/>
    </row>
    <row r="101" spans="2:17" ht="15" x14ac:dyDescent="0.25">
      <c r="B101" s="309">
        <v>95.860058309037697</v>
      </c>
      <c r="C101" s="6" t="str">
        <f>Stats!C47</f>
        <v>Thomas Rey</v>
      </c>
      <c r="D101" s="285" t="s">
        <v>6</v>
      </c>
      <c r="E101" s="274">
        <v>2</v>
      </c>
      <c r="F101" s="6">
        <v>0</v>
      </c>
      <c r="G101" s="6"/>
      <c r="H101" s="6"/>
      <c r="I101" s="6"/>
      <c r="J101" s="6"/>
      <c r="K101" s="6"/>
      <c r="L101" s="6"/>
      <c r="M101" s="6">
        <v>1</v>
      </c>
      <c r="N101" s="6">
        <v>1</v>
      </c>
      <c r="O101" s="6"/>
      <c r="P101" s="230">
        <f>(E101*5+F101+G101*5+H101*10+I101*5+J101*10+K101*5+L101*10+M101*5+N101*5+O101*5)</f>
        <v>20</v>
      </c>
      <c r="Q101" s="6"/>
    </row>
    <row r="102" spans="2:17" ht="15" x14ac:dyDescent="0.25">
      <c r="B102" s="309">
        <v>96.831632653061007</v>
      </c>
      <c r="C102" s="6" t="str">
        <f>Stats!C77</f>
        <v>Andres Stocks</v>
      </c>
      <c r="D102" s="287" t="s">
        <v>2</v>
      </c>
      <c r="E102" s="275">
        <v>3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230">
        <f>(E102*5+F102+G102*5+H102*10+I102*5+J102*10+K102*5+L102*10+M102*5+N102*5+O102*5)</f>
        <v>15</v>
      </c>
      <c r="Q102" s="6"/>
    </row>
    <row r="103" spans="2:17" ht="15" x14ac:dyDescent="0.25">
      <c r="B103" s="309">
        <v>97.803206997084402</v>
      </c>
      <c r="C103" s="6" t="str">
        <f>Stats!C89</f>
        <v>Manoj</v>
      </c>
      <c r="D103" s="286" t="s">
        <v>145</v>
      </c>
      <c r="E103" s="274">
        <v>2</v>
      </c>
      <c r="F103" s="6">
        <v>5</v>
      </c>
      <c r="G103" s="6"/>
      <c r="H103" s="6"/>
      <c r="I103" s="6"/>
      <c r="J103" s="6"/>
      <c r="K103" s="6"/>
      <c r="L103" s="6"/>
      <c r="M103" s="6"/>
      <c r="N103" s="6"/>
      <c r="O103" s="6"/>
      <c r="P103" s="230">
        <f>(E103*5+F103+G103*5+H103*10+I103*5+J103*10+K103*5+L103*10+M103*5+N103*5+O103*5)</f>
        <v>15</v>
      </c>
      <c r="Q103" s="6"/>
    </row>
    <row r="104" spans="2:17" ht="15" x14ac:dyDescent="0.25">
      <c r="B104" s="309">
        <v>98.774781341107698</v>
      </c>
      <c r="C104" s="6" t="s">
        <v>203</v>
      </c>
      <c r="D104" s="296" t="s">
        <v>137</v>
      </c>
      <c r="E104" s="274">
        <v>1</v>
      </c>
      <c r="F104" s="6">
        <v>10</v>
      </c>
      <c r="G104" s="6"/>
      <c r="H104" s="6"/>
      <c r="I104" s="6"/>
      <c r="J104" s="6"/>
      <c r="K104" s="6"/>
      <c r="L104" s="6"/>
      <c r="M104" s="6"/>
      <c r="N104" s="6"/>
      <c r="O104" s="6"/>
      <c r="P104" s="230">
        <f>(E104*5+F104+G104*5+H104*10+I104*5+J104*10+K104*5+L104*10+M104*5+N104*5+O104*5)</f>
        <v>15</v>
      </c>
      <c r="Q104" s="6"/>
    </row>
    <row r="105" spans="2:17" ht="15" x14ac:dyDescent="0.25">
      <c r="B105" s="309">
        <v>99.746355685130993</v>
      </c>
      <c r="C105" s="6" t="s">
        <v>238</v>
      </c>
      <c r="D105" s="286" t="s">
        <v>145</v>
      </c>
      <c r="E105" s="274">
        <v>1</v>
      </c>
      <c r="F105" s="6">
        <v>1</v>
      </c>
      <c r="G105" s="6"/>
      <c r="H105" s="6"/>
      <c r="I105" s="6">
        <v>1</v>
      </c>
      <c r="J105" s="6"/>
      <c r="K105" s="6"/>
      <c r="L105" s="6"/>
      <c r="M105" s="6"/>
      <c r="N105" s="6"/>
      <c r="O105" s="6"/>
      <c r="P105" s="230">
        <f>(E105*5+F105+G105*5+H105*10+I105*5+J105*10+K105*5+L105*10+M105*5+N105*5+O105*5)</f>
        <v>11</v>
      </c>
      <c r="Q105" s="6"/>
    </row>
    <row r="106" spans="2:17" ht="15" x14ac:dyDescent="0.25">
      <c r="B106" s="309">
        <v>100.717930029154</v>
      </c>
      <c r="C106" s="6" t="s">
        <v>194</v>
      </c>
      <c r="D106" s="296" t="s">
        <v>137</v>
      </c>
      <c r="E106" s="274">
        <v>1</v>
      </c>
      <c r="F106" s="6">
        <v>6</v>
      </c>
      <c r="G106" s="6"/>
      <c r="H106" s="6"/>
      <c r="I106" s="6"/>
      <c r="J106" s="6"/>
      <c r="K106" s="6"/>
      <c r="L106" s="6"/>
      <c r="M106" s="6"/>
      <c r="N106" s="6"/>
      <c r="O106" s="6"/>
      <c r="P106" s="230">
        <f>(E106*5+F106+G106*5+H106*10+I106*5+J106*10+K106*5+L106*10+M106*5+N106*5+O106*5)</f>
        <v>11</v>
      </c>
      <c r="Q106" s="6"/>
    </row>
    <row r="107" spans="2:17" ht="15" x14ac:dyDescent="0.25">
      <c r="B107" s="309">
        <v>101.689504373178</v>
      </c>
      <c r="C107" s="6" t="s">
        <v>215</v>
      </c>
      <c r="D107" s="287" t="s">
        <v>2</v>
      </c>
      <c r="E107" s="275">
        <v>1</v>
      </c>
      <c r="F107" s="6"/>
      <c r="G107" s="6"/>
      <c r="H107" s="6"/>
      <c r="I107" s="6"/>
      <c r="J107" s="6"/>
      <c r="K107" s="6">
        <v>1</v>
      </c>
      <c r="L107" s="6"/>
      <c r="M107" s="6"/>
      <c r="N107" s="6"/>
      <c r="O107" s="6"/>
      <c r="P107" s="230">
        <f>(E107*5+F107+G107*5+H107*10+I107*5+J107*10+K107*5+L107*10+M107*5+N107*5+O107*5)</f>
        <v>10</v>
      </c>
      <c r="Q107" s="6"/>
    </row>
    <row r="108" spans="2:17" ht="15" x14ac:dyDescent="0.25">
      <c r="B108" s="309">
        <v>102.66107871720099</v>
      </c>
      <c r="C108" s="6" t="s">
        <v>211</v>
      </c>
      <c r="D108" s="302" t="s">
        <v>1</v>
      </c>
      <c r="E108" s="275">
        <v>1</v>
      </c>
      <c r="F108" s="6"/>
      <c r="G108" s="6"/>
      <c r="H108" s="6"/>
      <c r="I108" s="6"/>
      <c r="J108" s="6"/>
      <c r="K108" s="6"/>
      <c r="L108" s="6"/>
      <c r="M108" s="6">
        <v>1</v>
      </c>
      <c r="N108" s="6"/>
      <c r="O108" s="6"/>
      <c r="P108" s="230">
        <f>(E108*5+F108+G108*5+H108*10+I108*5+J108*10+K108*5+L108*10+M108*5+N108*5+O108*5)</f>
        <v>10</v>
      </c>
      <c r="Q108" s="6"/>
    </row>
    <row r="109" spans="2:17" ht="15" x14ac:dyDescent="0.25">
      <c r="B109" s="309">
        <v>103.632653061224</v>
      </c>
      <c r="C109" s="6" t="s">
        <v>224</v>
      </c>
      <c r="D109" s="292" t="s">
        <v>145</v>
      </c>
      <c r="E109" s="276">
        <v>1</v>
      </c>
      <c r="F109" s="6">
        <v>0</v>
      </c>
      <c r="G109" s="6"/>
      <c r="H109" s="6"/>
      <c r="I109" s="6">
        <v>1</v>
      </c>
      <c r="J109" s="6"/>
      <c r="K109" s="6"/>
      <c r="L109" s="6"/>
      <c r="M109" s="6"/>
      <c r="N109" s="6"/>
      <c r="O109" s="6"/>
      <c r="P109" s="230">
        <f>(E109*5+F109+G109*5+H109*10+I109*5+J109*10+K109*5+L109*10+M109*5+N109*5+O109*5)</f>
        <v>10</v>
      </c>
      <c r="Q109" s="6"/>
    </row>
    <row r="110" spans="2:17" ht="15" x14ac:dyDescent="0.25">
      <c r="B110" s="309">
        <v>104.604227405248</v>
      </c>
      <c r="C110" s="6" t="str">
        <f>Stats!C91</f>
        <v>Manish</v>
      </c>
      <c r="D110" s="292" t="s">
        <v>145</v>
      </c>
      <c r="E110" s="276">
        <v>2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230">
        <f>(E110*5+F110+G110*5+H110*10+I110*5+J110*10+K110*5+L110*10+M110*5+N110*5+O110*5)</f>
        <v>10</v>
      </c>
      <c r="Q110" s="6"/>
    </row>
    <row r="111" spans="2:17" ht="15" x14ac:dyDescent="0.25">
      <c r="B111" s="309">
        <v>105.57580174927099</v>
      </c>
      <c r="C111" s="6" t="s">
        <v>216</v>
      </c>
      <c r="D111" s="290" t="s">
        <v>1</v>
      </c>
      <c r="E111" s="277">
        <v>1</v>
      </c>
      <c r="F111" s="6">
        <v>4</v>
      </c>
      <c r="G111" s="6"/>
      <c r="H111" s="6"/>
      <c r="I111" s="6"/>
      <c r="J111" s="6"/>
      <c r="K111" s="6"/>
      <c r="L111" s="6"/>
      <c r="M111" s="6"/>
      <c r="N111" s="6"/>
      <c r="O111" s="6"/>
      <c r="P111" s="230">
        <f>(E111*5+F111+G111*5+H111*10+I111*5+J111*10+K111*5+L111*10+M111*5+N111*5+O111*5)</f>
        <v>9</v>
      </c>
      <c r="Q111" s="6"/>
    </row>
    <row r="112" spans="2:17" ht="15" x14ac:dyDescent="0.25">
      <c r="B112" s="309">
        <v>106.54737609329401</v>
      </c>
      <c r="C112" s="6" t="s">
        <v>227</v>
      </c>
      <c r="D112" s="290" t="s">
        <v>1</v>
      </c>
      <c r="E112" s="276">
        <v>1</v>
      </c>
      <c r="F112" s="6">
        <v>4</v>
      </c>
      <c r="G112" s="6"/>
      <c r="H112" s="6"/>
      <c r="I112" s="6"/>
      <c r="J112" s="6"/>
      <c r="K112" s="6"/>
      <c r="L112" s="6"/>
      <c r="M112" s="6"/>
      <c r="N112" s="6"/>
      <c r="O112" s="6"/>
      <c r="P112" s="230">
        <f>(E112*5+F112+G112*5+H112*10+I112*5+J112*10+K112*5+L112*10+M112*5+N112*5+O112*5)</f>
        <v>9</v>
      </c>
      <c r="Q112" s="6"/>
    </row>
    <row r="113" spans="2:17" ht="15" x14ac:dyDescent="0.25">
      <c r="B113" s="309">
        <v>107.518950437318</v>
      </c>
      <c r="C113" s="6" t="str">
        <f>Stats!C17</f>
        <v>Nicolas Schulte</v>
      </c>
      <c r="D113" s="290" t="s">
        <v>1</v>
      </c>
      <c r="E113" s="277">
        <v>1</v>
      </c>
      <c r="F113" s="6">
        <v>1</v>
      </c>
      <c r="G113" s="6"/>
      <c r="H113" s="6"/>
      <c r="I113" s="6"/>
      <c r="J113" s="6"/>
      <c r="K113" s="6"/>
      <c r="L113" s="6"/>
      <c r="M113" s="6"/>
      <c r="N113" s="6"/>
      <c r="O113" s="6"/>
      <c r="P113" s="230">
        <f>(E113*5+F113+G113*5+H113*10+I113*5+J113*10+K113*5+L113*10+M113*5+N113*5+O113*5)</f>
        <v>6</v>
      </c>
      <c r="Q113" s="6"/>
    </row>
    <row r="114" spans="2:17" ht="15" x14ac:dyDescent="0.25">
      <c r="B114" s="309">
        <v>108.49052478134099</v>
      </c>
      <c r="C114" s="6" t="s">
        <v>229</v>
      </c>
      <c r="D114" s="290" t="s">
        <v>1</v>
      </c>
      <c r="E114" s="276">
        <v>1</v>
      </c>
      <c r="F114" s="6">
        <v>1</v>
      </c>
      <c r="G114" s="6"/>
      <c r="H114" s="6"/>
      <c r="I114" s="6"/>
      <c r="J114" s="6"/>
      <c r="K114" s="6"/>
      <c r="L114" s="6"/>
      <c r="M114" s="6"/>
      <c r="N114" s="6"/>
      <c r="O114" s="6"/>
      <c r="P114" s="230">
        <f>(E114*5+F114+G114*5+H114*10+I114*5+J114*10+K114*5+L114*10+M114*5+N114*5+O114*5)</f>
        <v>6</v>
      </c>
      <c r="Q114" s="6"/>
    </row>
    <row r="115" spans="2:17" ht="15" x14ac:dyDescent="0.25">
      <c r="B115" s="309">
        <v>109.46209912536401</v>
      </c>
      <c r="C115" s="6" t="str">
        <f>Stats!C31</f>
        <v>Martin Peralta</v>
      </c>
      <c r="D115" s="307" t="s">
        <v>3</v>
      </c>
      <c r="E115" s="276">
        <v>1</v>
      </c>
      <c r="F115" s="6">
        <v>1</v>
      </c>
      <c r="G115" s="6"/>
      <c r="H115" s="6"/>
      <c r="I115" s="6">
        <v>0</v>
      </c>
      <c r="J115" s="6"/>
      <c r="K115" s="6"/>
      <c r="L115" s="6"/>
      <c r="M115" s="6"/>
      <c r="N115" s="6"/>
      <c r="O115" s="6"/>
      <c r="P115" s="230">
        <f>(E115*5+F115+G115*5+H115*10+I115*5+J115*10+K115*5+L115*10+M115*5+N115*5+O115*5)</f>
        <v>6</v>
      </c>
      <c r="Q115" s="6"/>
    </row>
    <row r="116" spans="2:17" ht="15" x14ac:dyDescent="0.25">
      <c r="B116" s="309">
        <v>110.433673469387</v>
      </c>
      <c r="C116" s="6" t="s">
        <v>199</v>
      </c>
      <c r="D116" s="289" t="s">
        <v>2</v>
      </c>
      <c r="E116" s="277">
        <v>1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230">
        <f>(E116*5+F116+G116*5+H116*10+I116*5+J116*10+K116*5+L116*10+M116*5+N116*5+O116*5)</f>
        <v>5</v>
      </c>
      <c r="Q116" s="6"/>
    </row>
    <row r="117" spans="2:17" ht="15" x14ac:dyDescent="0.25">
      <c r="B117" s="309">
        <v>111.40524781341099</v>
      </c>
      <c r="C117" s="6" t="s">
        <v>201</v>
      </c>
      <c r="D117" s="289" t="s">
        <v>2</v>
      </c>
      <c r="E117" s="277">
        <v>1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230">
        <f>(E117*5+F117+G117*5+H117*10+I117*5+J117*10+K117*5+L117*10+M117*5+N117*5+O117*5)</f>
        <v>5</v>
      </c>
      <c r="Q117" s="6"/>
    </row>
    <row r="118" spans="2:17" ht="15" x14ac:dyDescent="0.25">
      <c r="B118" s="309">
        <v>112.37682215743401</v>
      </c>
      <c r="C118" s="6" t="s">
        <v>234</v>
      </c>
      <c r="D118" s="289" t="s">
        <v>2</v>
      </c>
      <c r="E118" s="277">
        <v>1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230">
        <f>(E118*5+F118+G118*5+H118*10+I118*5+J118*10+K118*5+L118*10+M118*5+N118*5+O118*5)</f>
        <v>5</v>
      </c>
      <c r="Q118" s="6"/>
    </row>
    <row r="119" spans="2:17" ht="15" x14ac:dyDescent="0.25">
      <c r="B119" s="309">
        <v>113.348396501457</v>
      </c>
      <c r="C119" s="6" t="s">
        <v>235</v>
      </c>
      <c r="D119" s="289" t="s">
        <v>2</v>
      </c>
      <c r="E119" s="277">
        <v>1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230">
        <f>(E119*5+F119+G119*5+H119*10+I119*5+J119*10+K119*5+L119*10+M119*5+N119*5+O119*5)</f>
        <v>5</v>
      </c>
      <c r="Q119" s="6"/>
    </row>
    <row r="120" spans="2:17" ht="15" x14ac:dyDescent="0.25">
      <c r="B120" s="309">
        <v>114.319970845481</v>
      </c>
      <c r="C120" s="6" t="s">
        <v>230</v>
      </c>
      <c r="D120" s="290" t="s">
        <v>1</v>
      </c>
      <c r="E120" s="276">
        <v>1</v>
      </c>
      <c r="F120" s="6">
        <v>0</v>
      </c>
      <c r="G120" s="6"/>
      <c r="H120" s="6"/>
      <c r="I120" s="6"/>
      <c r="J120" s="6"/>
      <c r="K120" s="6"/>
      <c r="L120" s="6"/>
      <c r="M120" s="6"/>
      <c r="N120" s="6"/>
      <c r="O120" s="6"/>
      <c r="P120" s="230">
        <f>(E120*5+F120+G120*5+H120*10+I120*5+J120*10+K120*5+L120*10+M120*5+N120*5+O120*5)</f>
        <v>5</v>
      </c>
      <c r="Q120" s="6"/>
    </row>
    <row r="121" spans="2:17" ht="15" x14ac:dyDescent="0.25">
      <c r="B121" s="309">
        <v>115.29154518950401</v>
      </c>
      <c r="C121" s="6" t="str">
        <f>Stats!C37</f>
        <v>Felipe Barreto</v>
      </c>
      <c r="D121" s="303" t="s">
        <v>3</v>
      </c>
      <c r="E121" s="276">
        <v>1</v>
      </c>
      <c r="F121" s="6"/>
      <c r="G121" s="6"/>
      <c r="H121" s="6"/>
      <c r="I121" s="6">
        <v>0</v>
      </c>
      <c r="J121" s="6"/>
      <c r="K121" s="6"/>
      <c r="L121" s="6"/>
      <c r="M121" s="6"/>
      <c r="N121" s="6"/>
      <c r="O121" s="6"/>
      <c r="P121" s="230">
        <f>(E121*5+F121+G121*5+H121*10+I121*5+J121*10+K121*5+L121*10+M121*5+N121*5+O121*5)</f>
        <v>5</v>
      </c>
      <c r="Q121" s="6"/>
    </row>
    <row r="122" spans="2:17" ht="15" x14ac:dyDescent="0.25">
      <c r="B122" s="309">
        <v>116.263119533527</v>
      </c>
      <c r="C122" s="6" t="s">
        <v>205</v>
      </c>
      <c r="D122" s="303" t="s">
        <v>3</v>
      </c>
      <c r="E122" s="276">
        <v>1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230">
        <f>(E122*5+F122+G122*5+H122*10+I122*5+J122*10+K122*5+L122*10+M122*5+N122*5+O122*5)</f>
        <v>5</v>
      </c>
      <c r="Q122" s="6"/>
    </row>
    <row r="123" spans="2:17" ht="15" x14ac:dyDescent="0.25">
      <c r="B123" s="309">
        <v>117.234693877551</v>
      </c>
      <c r="C123" s="6" t="s">
        <v>206</v>
      </c>
      <c r="D123" s="303" t="s">
        <v>3</v>
      </c>
      <c r="E123" s="276">
        <v>1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230">
        <f>(E123*5+F123+G123*5+H123*10+I123*5+J123*10+K123*5+L123*10+M123*5+N123*5+O123*5)</f>
        <v>5</v>
      </c>
      <c r="Q123" s="6"/>
    </row>
    <row r="124" spans="2:17" ht="15" x14ac:dyDescent="0.25">
      <c r="B124" s="309">
        <v>118.20626822157401</v>
      </c>
      <c r="C124" s="6" t="str">
        <f>Stats!C33</f>
        <v>Sebastian Menis</v>
      </c>
      <c r="D124" s="303" t="s">
        <v>3</v>
      </c>
      <c r="E124" s="276">
        <v>1</v>
      </c>
      <c r="F124" s="6"/>
      <c r="G124" s="6"/>
      <c r="H124" s="6"/>
      <c r="I124" s="6">
        <v>0</v>
      </c>
      <c r="J124" s="6"/>
      <c r="K124" s="6"/>
      <c r="L124" s="6"/>
      <c r="M124" s="6"/>
      <c r="N124" s="6"/>
      <c r="O124" s="6"/>
      <c r="P124" s="230">
        <f>(E124*5+F124+G124*5+H124*10+I124*5+J124*10+K124*5+L124*10+M124*5+N124*5+O124*5)</f>
        <v>5</v>
      </c>
      <c r="Q124" s="6"/>
    </row>
    <row r="125" spans="2:17" ht="15" x14ac:dyDescent="0.25">
      <c r="B125" s="309">
        <v>119.177842565597</v>
      </c>
      <c r="C125" s="6" t="s">
        <v>212</v>
      </c>
      <c r="D125" s="288" t="s">
        <v>6</v>
      </c>
      <c r="E125" s="276">
        <v>1</v>
      </c>
      <c r="F125" s="6">
        <v>0</v>
      </c>
      <c r="G125" s="6"/>
      <c r="H125" s="6"/>
      <c r="I125" s="6"/>
      <c r="J125" s="6"/>
      <c r="K125" s="6"/>
      <c r="L125" s="6"/>
      <c r="M125" s="6"/>
      <c r="N125" s="6"/>
      <c r="O125" s="6"/>
      <c r="P125" s="230">
        <f>(E125*5+F125+G125*5+H125*10+I125*5+J125*10+K125*5+L125*10+M125*5+N125*5+O125*5)</f>
        <v>5</v>
      </c>
      <c r="Q125" s="6"/>
    </row>
    <row r="126" spans="2:17" ht="15" x14ac:dyDescent="0.25">
      <c r="B126" s="309">
        <v>120.149416909621</v>
      </c>
      <c r="C126" s="6" t="str">
        <f>Stats!C48</f>
        <v>Juan Benitez</v>
      </c>
      <c r="D126" s="288" t="s">
        <v>6</v>
      </c>
      <c r="E126" s="276">
        <v>1</v>
      </c>
      <c r="F126" s="6">
        <v>0</v>
      </c>
      <c r="G126" s="6"/>
      <c r="H126" s="6"/>
      <c r="I126" s="6"/>
      <c r="J126" s="6"/>
      <c r="K126" s="6"/>
      <c r="L126" s="6"/>
      <c r="M126" s="6"/>
      <c r="N126" s="6"/>
      <c r="O126" s="6"/>
      <c r="P126" s="230">
        <f>(E126*5+F126+G126*5+H126*10+I126*5+J126*10+K126*5+L126*10+M126*5+N126*5+O126*5)</f>
        <v>5</v>
      </c>
      <c r="Q126" s="6"/>
    </row>
    <row r="127" spans="2:17" x14ac:dyDescent="0.2">
      <c r="P127" s="284"/>
    </row>
  </sheetData>
  <sortState ref="B4:Q126">
    <sortCondition descending="1" ref="P4"/>
  </sortState>
  <conditionalFormatting sqref="D72:E84 E71 D68:D71 D97:E108 D34:E48 D82:D93">
    <cfRule type="cellIs" dxfId="28" priority="20" operator="equal">
      <formula>"St Georges"</formula>
    </cfRule>
  </conditionalFormatting>
  <conditionalFormatting sqref="D117:E126 E116 D68:E115 D4:E48">
    <cfRule type="cellIs" dxfId="27" priority="19" operator="equal">
      <formula>"San Albano"</formula>
    </cfRule>
  </conditionalFormatting>
  <conditionalFormatting sqref="D115:E115 D72:E84 D118:E126 E71 E116 D68:D71 D94:E108 D111:D114 D82:D93 D4:E48">
    <cfRule type="cellIs" dxfId="26" priority="18" operator="equal">
      <formula>"Lomas"</formula>
    </cfRule>
  </conditionalFormatting>
  <conditionalFormatting sqref="D49:E49 D52:E54 D56:E56 E55 D58:E58 E57 D60:E62 E59 E63 E50:E51 D64:E67">
    <cfRule type="cellIs" dxfId="25" priority="17" operator="equal">
      <formula>"San Albano"</formula>
    </cfRule>
  </conditionalFormatting>
  <conditionalFormatting sqref="D116">
    <cfRule type="cellIs" dxfId="24" priority="16" operator="equal">
      <formula>"San Albano"</formula>
    </cfRule>
  </conditionalFormatting>
  <conditionalFormatting sqref="D51">
    <cfRule type="cellIs" dxfId="23" priority="15" operator="equal">
      <formula>"San Albano"</formula>
    </cfRule>
  </conditionalFormatting>
  <conditionalFormatting sqref="D51">
    <cfRule type="cellIs" dxfId="22" priority="14" operator="equal">
      <formula>"Lomas"</formula>
    </cfRule>
  </conditionalFormatting>
  <conditionalFormatting sqref="D55">
    <cfRule type="cellIs" dxfId="21" priority="13" operator="equal">
      <formula>"San Albano"</formula>
    </cfRule>
  </conditionalFormatting>
  <conditionalFormatting sqref="D55">
    <cfRule type="cellIs" dxfId="20" priority="12" operator="equal">
      <formula>"Lomas"</formula>
    </cfRule>
  </conditionalFormatting>
  <conditionalFormatting sqref="D57">
    <cfRule type="cellIs" dxfId="19" priority="11" operator="equal">
      <formula>"San Albano"</formula>
    </cfRule>
  </conditionalFormatting>
  <conditionalFormatting sqref="D57">
    <cfRule type="cellIs" dxfId="18" priority="10" operator="equal">
      <formula>"Lomas"</formula>
    </cfRule>
  </conditionalFormatting>
  <conditionalFormatting sqref="D59">
    <cfRule type="cellIs" dxfId="17" priority="9" operator="equal">
      <formula>"St Georges"</formula>
    </cfRule>
  </conditionalFormatting>
  <conditionalFormatting sqref="D59">
    <cfRule type="cellIs" dxfId="16" priority="8" operator="equal">
      <formula>"San Albano"</formula>
    </cfRule>
  </conditionalFormatting>
  <conditionalFormatting sqref="D59">
    <cfRule type="cellIs" dxfId="15" priority="7" operator="equal">
      <formula>"Lomas"</formula>
    </cfRule>
  </conditionalFormatting>
  <conditionalFormatting sqref="D63">
    <cfRule type="cellIs" dxfId="14" priority="6" operator="equal">
      <formula>"St Georges"</formula>
    </cfRule>
  </conditionalFormatting>
  <conditionalFormatting sqref="D63">
    <cfRule type="cellIs" dxfId="13" priority="5" operator="equal">
      <formula>"San Albano"</formula>
    </cfRule>
  </conditionalFormatting>
  <conditionalFormatting sqref="D63">
    <cfRule type="cellIs" dxfId="12" priority="4" operator="equal">
      <formula>"Lomas"</formula>
    </cfRule>
  </conditionalFormatting>
  <conditionalFormatting sqref="D50">
    <cfRule type="cellIs" dxfId="11" priority="3" operator="equal">
      <formula>"St Georges"</formula>
    </cfRule>
  </conditionalFormatting>
  <conditionalFormatting sqref="D50">
    <cfRule type="cellIs" dxfId="10" priority="2" operator="equal">
      <formula>"San Albano"</formula>
    </cfRule>
  </conditionalFormatting>
  <conditionalFormatting sqref="D50">
    <cfRule type="cellIs" dxfId="9" priority="1" operator="equal">
      <formula>"Lomas"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129"/>
  <sheetViews>
    <sheetView showGridLines="0" zoomScale="150" zoomScaleNormal="150" zoomScalePageLayoutView="150" workbookViewId="0">
      <pane xSplit="4" ySplit="14" topLeftCell="AZ15" activePane="bottomRight" state="frozen"/>
      <selection pane="topRight" activeCell="F1" sqref="F1"/>
      <selection pane="bottomLeft" activeCell="A15" sqref="A15"/>
      <selection pane="bottomRight" activeCell="BP38" sqref="BP38"/>
    </sheetView>
  </sheetViews>
  <sheetFormatPr baseColWidth="10" defaultColWidth="9.1640625" defaultRowHeight="11.25" x14ac:dyDescent="0.2"/>
  <cols>
    <col min="1" max="1" width="2.1640625" customWidth="1"/>
    <col min="2" max="2" width="3.83203125" customWidth="1"/>
    <col min="3" max="3" width="31.6640625" bestFit="1" customWidth="1"/>
    <col min="4" max="4" width="14.33203125" bestFit="1" customWidth="1"/>
    <col min="5" max="5" width="4.33203125" customWidth="1"/>
    <col min="6" max="12" width="3.83203125" style="10" customWidth="1"/>
    <col min="13" max="13" width="4.33203125" customWidth="1"/>
    <col min="14" max="20" width="3.83203125" style="10" customWidth="1"/>
    <col min="21" max="21" width="4.33203125" customWidth="1"/>
    <col min="22" max="28" width="3.83203125" style="10" customWidth="1"/>
    <col min="29" max="29" width="4.33203125" customWidth="1"/>
    <col min="30" max="44" width="3.83203125" style="10" customWidth="1"/>
    <col min="45" max="45" width="4.33203125" customWidth="1"/>
    <col min="46" max="52" width="3.83203125" style="10" customWidth="1"/>
    <col min="53" max="53" width="1.83203125" customWidth="1"/>
    <col min="54" max="54" width="4" style="2" customWidth="1"/>
    <col min="55" max="55" width="7.33203125" style="2" customWidth="1"/>
    <col min="56" max="56" width="4" style="2" customWidth="1"/>
    <col min="57" max="57" width="4.33203125" style="2" customWidth="1"/>
    <col min="58" max="58" width="6.1640625" style="2" customWidth="1"/>
    <col min="59" max="59" width="4.33203125" style="2" customWidth="1"/>
    <col min="60" max="60" width="7.1640625" style="2" customWidth="1"/>
    <col min="61" max="66" width="4" style="2" customWidth="1"/>
    <col min="67" max="68" width="6.83203125" style="64" bestFit="1" customWidth="1"/>
    <col min="69" max="71" width="3.83203125" style="10" customWidth="1"/>
    <col min="72" max="72" width="1.83203125" customWidth="1"/>
    <col min="73" max="73" width="65.1640625" customWidth="1"/>
  </cols>
  <sheetData>
    <row r="1" spans="2:78" ht="6.75" customHeight="1" x14ac:dyDescent="0.2"/>
    <row r="10" spans="2:78" x14ac:dyDescent="0.2">
      <c r="BB10" s="1"/>
      <c r="BC10" s="1"/>
      <c r="BD10" s="1"/>
      <c r="BI10" s="1"/>
      <c r="BJ10" s="1"/>
      <c r="BK10" s="1"/>
      <c r="BT10" s="2"/>
      <c r="BU10" s="1"/>
    </row>
    <row r="11" spans="2:78" s="72" customFormat="1" ht="21" customHeight="1" x14ac:dyDescent="0.2">
      <c r="B11" s="16"/>
      <c r="C11" s="36" t="s">
        <v>11</v>
      </c>
      <c r="D11" s="267" t="s">
        <v>0</v>
      </c>
      <c r="E11" s="326" t="s">
        <v>52</v>
      </c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7"/>
      <c r="BA11" s="69"/>
      <c r="BB11" s="323" t="s">
        <v>49</v>
      </c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5"/>
      <c r="BT11" s="70"/>
      <c r="BU11" s="71"/>
      <c r="BW11" s="69"/>
      <c r="BX11" s="69"/>
      <c r="BY11" s="69"/>
      <c r="BZ11" s="69"/>
    </row>
    <row r="12" spans="2:78" s="4" customFormat="1" ht="32.25" customHeight="1" x14ac:dyDescent="0.2">
      <c r="B12" s="51"/>
      <c r="C12" s="52"/>
      <c r="D12" s="268"/>
      <c r="E12" s="331" t="s">
        <v>2</v>
      </c>
      <c r="F12" s="332"/>
      <c r="G12" s="332"/>
      <c r="H12" s="332"/>
      <c r="I12" s="332"/>
      <c r="J12" s="332"/>
      <c r="K12" s="332"/>
      <c r="L12" s="333"/>
      <c r="M12" s="319" t="s">
        <v>1</v>
      </c>
      <c r="N12" s="320"/>
      <c r="O12" s="320"/>
      <c r="P12" s="320"/>
      <c r="Q12" s="320"/>
      <c r="R12" s="320"/>
      <c r="S12" s="320"/>
      <c r="T12" s="321"/>
      <c r="U12" s="322" t="s">
        <v>3</v>
      </c>
      <c r="V12" s="320"/>
      <c r="W12" s="320"/>
      <c r="X12" s="320"/>
      <c r="Y12" s="320"/>
      <c r="Z12" s="320"/>
      <c r="AA12" s="320"/>
      <c r="AB12" s="321"/>
      <c r="AC12" s="336" t="s">
        <v>6</v>
      </c>
      <c r="AD12" s="337"/>
      <c r="AE12" s="337"/>
      <c r="AF12" s="337"/>
      <c r="AG12" s="337"/>
      <c r="AH12" s="337"/>
      <c r="AI12" s="337"/>
      <c r="AJ12" s="337"/>
      <c r="AK12" s="334" t="s">
        <v>145</v>
      </c>
      <c r="AL12" s="335"/>
      <c r="AM12" s="335"/>
      <c r="AN12" s="335"/>
      <c r="AO12" s="335"/>
      <c r="AP12" s="335"/>
      <c r="AQ12" s="335"/>
      <c r="AR12" s="335"/>
      <c r="AS12" s="319" t="s">
        <v>4</v>
      </c>
      <c r="AT12" s="320"/>
      <c r="AU12" s="320"/>
      <c r="AV12" s="320"/>
      <c r="AW12" s="320"/>
      <c r="AX12" s="320"/>
      <c r="AY12" s="320"/>
      <c r="AZ12" s="321"/>
      <c r="BA12"/>
      <c r="BB12" s="328" t="s">
        <v>48</v>
      </c>
      <c r="BC12" s="329"/>
      <c r="BD12" s="329"/>
      <c r="BE12" s="329"/>
      <c r="BF12" s="329"/>
      <c r="BG12" s="329"/>
      <c r="BH12" s="330"/>
      <c r="BI12" s="341" t="s">
        <v>24</v>
      </c>
      <c r="BJ12" s="342"/>
      <c r="BK12" s="342"/>
      <c r="BL12" s="342"/>
      <c r="BM12" s="342"/>
      <c r="BN12" s="342"/>
      <c r="BO12" s="342"/>
      <c r="BP12" s="343"/>
      <c r="BQ12" s="338" t="s">
        <v>27</v>
      </c>
      <c r="BR12" s="339"/>
      <c r="BS12" s="340"/>
      <c r="BT12" s="2"/>
      <c r="BU12" s="9" t="s">
        <v>10</v>
      </c>
    </row>
    <row r="13" spans="2:78" s="4" customFormat="1" ht="16.5" customHeight="1" x14ac:dyDescent="0.2">
      <c r="B13" s="17"/>
      <c r="C13" s="37"/>
      <c r="D13" s="269"/>
      <c r="E13" s="53" t="s">
        <v>53</v>
      </c>
      <c r="F13" s="315" t="s">
        <v>51</v>
      </c>
      <c r="G13" s="316"/>
      <c r="H13" s="316"/>
      <c r="I13" s="317"/>
      <c r="J13" s="313" t="s">
        <v>50</v>
      </c>
      <c r="K13" s="313"/>
      <c r="L13" s="314"/>
      <c r="M13" s="53" t="s">
        <v>53</v>
      </c>
      <c r="N13" s="315" t="s">
        <v>51</v>
      </c>
      <c r="O13" s="316"/>
      <c r="P13" s="316"/>
      <c r="Q13" s="317"/>
      <c r="R13" s="313" t="s">
        <v>50</v>
      </c>
      <c r="S13" s="313"/>
      <c r="T13" s="314"/>
      <c r="U13" s="53" t="s">
        <v>53</v>
      </c>
      <c r="V13" s="315" t="s">
        <v>51</v>
      </c>
      <c r="W13" s="316"/>
      <c r="X13" s="316"/>
      <c r="Y13" s="317"/>
      <c r="Z13" s="313" t="s">
        <v>50</v>
      </c>
      <c r="AA13" s="313"/>
      <c r="AB13" s="314"/>
      <c r="AC13" s="53" t="s">
        <v>53</v>
      </c>
      <c r="AD13" s="315" t="s">
        <v>51</v>
      </c>
      <c r="AE13" s="316"/>
      <c r="AF13" s="316"/>
      <c r="AG13" s="317"/>
      <c r="AH13" s="264" t="s">
        <v>50</v>
      </c>
      <c r="AI13" s="265"/>
      <c r="AJ13" s="265"/>
      <c r="AK13" s="53" t="s">
        <v>53</v>
      </c>
      <c r="AL13" s="315" t="s">
        <v>51</v>
      </c>
      <c r="AM13" s="316"/>
      <c r="AN13" s="316"/>
      <c r="AO13" s="317"/>
      <c r="AP13" s="318" t="s">
        <v>50</v>
      </c>
      <c r="AQ13" s="313"/>
      <c r="AR13" s="314"/>
      <c r="AS13" s="53" t="s">
        <v>53</v>
      </c>
      <c r="AT13" s="315" t="s">
        <v>51</v>
      </c>
      <c r="AU13" s="316"/>
      <c r="AV13" s="316"/>
      <c r="AW13" s="317"/>
      <c r="AX13" s="318" t="s">
        <v>50</v>
      </c>
      <c r="AY13" s="313"/>
      <c r="AZ13" s="314"/>
      <c r="BA13"/>
      <c r="BB13" s="48"/>
      <c r="BC13" s="49"/>
      <c r="BD13" s="49"/>
      <c r="BE13" s="49"/>
      <c r="BF13" s="49"/>
      <c r="BG13" s="49"/>
      <c r="BH13" s="50"/>
      <c r="BI13" s="41"/>
      <c r="BJ13" s="42"/>
      <c r="BK13" s="42"/>
      <c r="BL13" s="42"/>
      <c r="BM13" s="42"/>
      <c r="BN13" s="42"/>
      <c r="BO13" s="42"/>
      <c r="BP13" s="43"/>
      <c r="BQ13" s="44"/>
      <c r="BR13" s="45"/>
      <c r="BS13" s="46"/>
      <c r="BT13" s="2"/>
      <c r="BU13" s="9"/>
    </row>
    <row r="14" spans="2:78" s="4" customFormat="1" ht="59.25" customHeight="1" x14ac:dyDescent="0.2">
      <c r="B14" s="17"/>
      <c r="C14" s="37"/>
      <c r="D14" s="38"/>
      <c r="E14" s="35" t="s">
        <v>19</v>
      </c>
      <c r="F14" s="22" t="s">
        <v>17</v>
      </c>
      <c r="G14" s="22" t="s">
        <v>18</v>
      </c>
      <c r="H14" s="22" t="s">
        <v>19</v>
      </c>
      <c r="I14" s="22" t="s">
        <v>20</v>
      </c>
      <c r="J14" s="23" t="s">
        <v>23</v>
      </c>
      <c r="K14" s="24" t="s">
        <v>25</v>
      </c>
      <c r="L14" s="25" t="s">
        <v>26</v>
      </c>
      <c r="M14" s="35" t="s">
        <v>19</v>
      </c>
      <c r="N14" s="22" t="s">
        <v>17</v>
      </c>
      <c r="O14" s="22" t="s">
        <v>18</v>
      </c>
      <c r="P14" s="22" t="s">
        <v>19</v>
      </c>
      <c r="Q14" s="22" t="s">
        <v>20</v>
      </c>
      <c r="R14" s="23" t="s">
        <v>23</v>
      </c>
      <c r="S14" s="24" t="s">
        <v>25</v>
      </c>
      <c r="T14" s="25" t="s">
        <v>26</v>
      </c>
      <c r="U14" s="35" t="s">
        <v>19</v>
      </c>
      <c r="V14" s="22" t="s">
        <v>17</v>
      </c>
      <c r="W14" s="22" t="s">
        <v>18</v>
      </c>
      <c r="X14" s="22" t="s">
        <v>19</v>
      </c>
      <c r="Y14" s="22" t="s">
        <v>20</v>
      </c>
      <c r="Z14" s="23" t="s">
        <v>23</v>
      </c>
      <c r="AA14" s="24" t="s">
        <v>25</v>
      </c>
      <c r="AB14" s="25" t="s">
        <v>26</v>
      </c>
      <c r="AC14" s="35" t="s">
        <v>19</v>
      </c>
      <c r="AD14" s="22" t="s">
        <v>17</v>
      </c>
      <c r="AE14" s="22" t="s">
        <v>18</v>
      </c>
      <c r="AF14" s="22" t="s">
        <v>19</v>
      </c>
      <c r="AG14" s="22" t="s">
        <v>20</v>
      </c>
      <c r="AH14" s="23" t="s">
        <v>23</v>
      </c>
      <c r="AI14" s="24" t="s">
        <v>25</v>
      </c>
      <c r="AJ14" s="25" t="s">
        <v>26</v>
      </c>
      <c r="AK14" s="35" t="s">
        <v>19</v>
      </c>
      <c r="AL14" s="22" t="s">
        <v>17</v>
      </c>
      <c r="AM14" s="22" t="s">
        <v>18</v>
      </c>
      <c r="AN14" s="22" t="s">
        <v>19</v>
      </c>
      <c r="AO14" s="22" t="s">
        <v>20</v>
      </c>
      <c r="AP14" s="23" t="s">
        <v>23</v>
      </c>
      <c r="AQ14" s="24" t="s">
        <v>25</v>
      </c>
      <c r="AR14" s="25" t="s">
        <v>26</v>
      </c>
      <c r="AS14" s="35" t="s">
        <v>19</v>
      </c>
      <c r="AT14" s="22" t="s">
        <v>17</v>
      </c>
      <c r="AU14" s="22" t="s">
        <v>18</v>
      </c>
      <c r="AV14" s="22" t="s">
        <v>19</v>
      </c>
      <c r="AW14" s="22" t="s">
        <v>20</v>
      </c>
      <c r="AX14" s="23" t="s">
        <v>23</v>
      </c>
      <c r="AY14" s="24" t="s">
        <v>25</v>
      </c>
      <c r="AZ14" s="25" t="s">
        <v>26</v>
      </c>
      <c r="BA14"/>
      <c r="BB14" s="26" t="s">
        <v>9</v>
      </c>
      <c r="BC14" s="27" t="s">
        <v>12</v>
      </c>
      <c r="BD14" s="27" t="s">
        <v>13</v>
      </c>
      <c r="BE14" s="27" t="s">
        <v>14</v>
      </c>
      <c r="BF14" s="27" t="s">
        <v>35</v>
      </c>
      <c r="BG14" s="47" t="s">
        <v>36</v>
      </c>
      <c r="BH14" s="28" t="s">
        <v>15</v>
      </c>
      <c r="BI14" s="29" t="s">
        <v>17</v>
      </c>
      <c r="BJ14" s="30" t="s">
        <v>18</v>
      </c>
      <c r="BK14" s="30" t="s">
        <v>19</v>
      </c>
      <c r="BL14" s="30" t="s">
        <v>20</v>
      </c>
      <c r="BM14" s="30" t="s">
        <v>33</v>
      </c>
      <c r="BN14" s="30" t="s">
        <v>34</v>
      </c>
      <c r="BO14" s="30" t="s">
        <v>21</v>
      </c>
      <c r="BP14" s="31" t="s">
        <v>22</v>
      </c>
      <c r="BQ14" s="32" t="s">
        <v>23</v>
      </c>
      <c r="BR14" s="33" t="s">
        <v>25</v>
      </c>
      <c r="BS14" s="34" t="s">
        <v>26</v>
      </c>
      <c r="BT14" s="2"/>
      <c r="BU14" s="9"/>
    </row>
    <row r="15" spans="2:78" ht="11.45" customHeight="1" x14ac:dyDescent="0.2">
      <c r="B15" s="15"/>
      <c r="C15" s="247" t="s">
        <v>131</v>
      </c>
      <c r="D15" s="255" t="s">
        <v>1</v>
      </c>
      <c r="E15" s="249"/>
      <c r="F15" s="56"/>
      <c r="G15" s="56"/>
      <c r="H15" s="56"/>
      <c r="I15" s="56"/>
      <c r="J15" s="57"/>
      <c r="K15" s="57"/>
      <c r="L15" s="58"/>
      <c r="M15" s="273"/>
      <c r="N15" s="270"/>
      <c r="O15" s="270"/>
      <c r="P15" s="270"/>
      <c r="Q15" s="270"/>
      <c r="R15" s="271"/>
      <c r="S15" s="271"/>
      <c r="T15" s="272"/>
      <c r="U15" s="59">
        <v>56</v>
      </c>
      <c r="V15" s="56">
        <v>3</v>
      </c>
      <c r="W15" s="56">
        <v>0</v>
      </c>
      <c r="X15" s="56">
        <v>19</v>
      </c>
      <c r="Y15" s="56">
        <v>1</v>
      </c>
      <c r="Z15" s="57"/>
      <c r="AA15" s="57"/>
      <c r="AB15" s="58"/>
      <c r="AC15" s="59">
        <v>9</v>
      </c>
      <c r="AD15" s="56">
        <v>4</v>
      </c>
      <c r="AE15" s="56">
        <v>0</v>
      </c>
      <c r="AF15" s="56">
        <v>22</v>
      </c>
      <c r="AG15" s="56">
        <v>2</v>
      </c>
      <c r="AH15" s="57"/>
      <c r="AI15" s="57"/>
      <c r="AJ15" s="58"/>
      <c r="AK15" s="59"/>
      <c r="AL15" s="56"/>
      <c r="AM15" s="56"/>
      <c r="AN15" s="56"/>
      <c r="AO15" s="56"/>
      <c r="AP15" s="57"/>
      <c r="AQ15" s="57"/>
      <c r="AR15" s="263"/>
      <c r="AS15" s="59">
        <v>73</v>
      </c>
      <c r="AT15" s="56">
        <v>2</v>
      </c>
      <c r="AU15" s="56">
        <v>0</v>
      </c>
      <c r="AV15" s="56">
        <v>11</v>
      </c>
      <c r="AW15" s="56">
        <v>1</v>
      </c>
      <c r="AX15" s="57"/>
      <c r="AY15" s="57"/>
      <c r="AZ15" s="58"/>
      <c r="BA15" s="61"/>
      <c r="BB15" s="62">
        <f>COUNT(E15,M15,U15,AK15,AC15,AS15)</f>
        <v>3</v>
      </c>
      <c r="BC15" s="63">
        <f>SUM(E15+M15+U15+AC15+AK15+AS15)</f>
        <v>138</v>
      </c>
      <c r="BD15" s="39"/>
      <c r="BE15" s="63">
        <f>MAX(E15,M15,U15,AC15,AK15,AS15)</f>
        <v>73</v>
      </c>
      <c r="BF15" s="39">
        <v>2</v>
      </c>
      <c r="BG15" s="40">
        <v>0</v>
      </c>
      <c r="BH15" s="67">
        <f t="shared" ref="BH15:BH83" si="0">IF(ISERROR(BC15/(BB15-BD15)),"-",(BC15/(BB15-BD15)))</f>
        <v>46</v>
      </c>
      <c r="BI15" s="62">
        <f>SUM(F15,N15,V15,AD15,AT15,AL15)</f>
        <v>9</v>
      </c>
      <c r="BJ15" s="63">
        <f t="shared" ref="BJ15:BJ83" si="1">SUM(G15,O15,W15,AE15,AU15)</f>
        <v>0</v>
      </c>
      <c r="BK15" s="63">
        <f>SUM(H15,P15,X15,AF15,AV15,AN15)</f>
        <v>52</v>
      </c>
      <c r="BL15" s="63">
        <f>SUM(I15,Q15,Y15,AG15,AW15,AO15)</f>
        <v>4</v>
      </c>
      <c r="BM15" s="63">
        <f t="shared" ref="BM15:BM83" si="2">IF(I15&gt;=3,"1","0")+IF(Q15&gt;=3,"1","0")+IF(Y15&gt;=3,"1","0")+IF(AG15&gt;=3,"1","0")+IF(AW15&gt;=3,"1","0")</f>
        <v>0</v>
      </c>
      <c r="BN15" s="63">
        <f t="shared" ref="BN15:BN83" si="3">IF(I15&gt;=5,"1","0")+IF(Q15&gt;=5,"1","0")+IF(Y15&gt;=5,"1","0")+IF(AG15&gt;=5,"1","0")+IF(AW15&gt;=5,"1","0")</f>
        <v>0</v>
      </c>
      <c r="BO15" s="65">
        <f t="shared" ref="BO15:BO83" si="4">IF(ISERROR(BK15/BI15),"-",BK15/BI15)</f>
        <v>5.7777777777777777</v>
      </c>
      <c r="BP15" s="67">
        <f t="shared" ref="BP15:BP38" si="5">IF(ISERROR(BK15/BL15),"-",BK15/BL15)</f>
        <v>13</v>
      </c>
      <c r="BQ15" s="68">
        <f>SUM(J15+R15+Z15+AH15+AX15+AP15)</f>
        <v>0</v>
      </c>
      <c r="BR15" s="54">
        <f>SUM(K15+S15+AA15+AI15+AY15+AQ15)</f>
        <v>0</v>
      </c>
      <c r="BS15" s="55">
        <f>SUM(L15,T15,AB15,AJ15,AR15,AZ15)</f>
        <v>0</v>
      </c>
      <c r="BT15" s="2"/>
      <c r="BU15" s="5"/>
    </row>
    <row r="16" spans="2:78" ht="11.45" customHeight="1" x14ac:dyDescent="0.2">
      <c r="B16" s="15"/>
      <c r="C16" s="247" t="s">
        <v>112</v>
      </c>
      <c r="D16" s="255" t="s">
        <v>1</v>
      </c>
      <c r="E16" s="249"/>
      <c r="F16" s="56"/>
      <c r="G16" s="56"/>
      <c r="H16" s="56"/>
      <c r="I16" s="56"/>
      <c r="J16" s="57"/>
      <c r="K16" s="57"/>
      <c r="L16" s="58"/>
      <c r="M16" s="273"/>
      <c r="N16" s="270"/>
      <c r="O16" s="270"/>
      <c r="P16" s="270"/>
      <c r="Q16" s="270"/>
      <c r="R16" s="271"/>
      <c r="S16" s="271"/>
      <c r="T16" s="272"/>
      <c r="U16" s="59">
        <v>20</v>
      </c>
      <c r="V16" s="56">
        <v>2</v>
      </c>
      <c r="W16" s="56">
        <v>0</v>
      </c>
      <c r="X16" s="56">
        <v>19</v>
      </c>
      <c r="Y16" s="56">
        <v>1</v>
      </c>
      <c r="Z16" s="57"/>
      <c r="AA16" s="57"/>
      <c r="AB16" s="58"/>
      <c r="AC16" s="59">
        <v>8</v>
      </c>
      <c r="AD16" s="56"/>
      <c r="AE16" s="56"/>
      <c r="AF16" s="56"/>
      <c r="AG16" s="56"/>
      <c r="AH16" s="57"/>
      <c r="AI16" s="57"/>
      <c r="AJ16" s="58"/>
      <c r="AK16" s="59"/>
      <c r="AL16" s="56"/>
      <c r="AM16" s="56"/>
      <c r="AN16" s="56"/>
      <c r="AO16" s="56"/>
      <c r="AP16" s="57"/>
      <c r="AQ16" s="57"/>
      <c r="AR16" s="263"/>
      <c r="AS16" s="59">
        <v>62</v>
      </c>
      <c r="AT16" s="56"/>
      <c r="AU16" s="56"/>
      <c r="AV16" s="56"/>
      <c r="AW16" s="56"/>
      <c r="AX16" s="57"/>
      <c r="AY16" s="57"/>
      <c r="AZ16" s="58"/>
      <c r="BA16" s="61"/>
      <c r="BB16" s="62">
        <f t="shared" ref="BB16:BB80" si="6">COUNT(E16,M16,U16,AK16,AC16,AS16)</f>
        <v>3</v>
      </c>
      <c r="BC16" s="63">
        <f t="shared" ref="BC16:BC84" si="7">SUM(E16+M16+U16+AC16+AK16+AS16)</f>
        <v>90</v>
      </c>
      <c r="BD16" s="39"/>
      <c r="BE16" s="63">
        <f t="shared" ref="BE16:BE84" si="8">MAX(E16,M16,U16,AC16,AK16,AS16)</f>
        <v>62</v>
      </c>
      <c r="BF16" s="39">
        <v>1</v>
      </c>
      <c r="BG16" s="40">
        <v>0</v>
      </c>
      <c r="BH16" s="67">
        <f t="shared" si="0"/>
        <v>30</v>
      </c>
      <c r="BI16" s="62">
        <f t="shared" ref="BI16:BI84" si="9">SUM(F16,N16,V16,AD16,AT16,AL16)</f>
        <v>2</v>
      </c>
      <c r="BJ16" s="63">
        <f t="shared" si="1"/>
        <v>0</v>
      </c>
      <c r="BK16" s="63">
        <f t="shared" ref="BK16:BK84" si="10">SUM(H16,P16,X16,AF16,AV16,AN16)</f>
        <v>19</v>
      </c>
      <c r="BL16" s="63">
        <f t="shared" ref="BL16:BL84" si="11">SUM(I16,Q16,Y16,AG16,AW16,AO16)</f>
        <v>1</v>
      </c>
      <c r="BM16" s="63">
        <f t="shared" si="2"/>
        <v>0</v>
      </c>
      <c r="BN16" s="63">
        <f t="shared" si="3"/>
        <v>0</v>
      </c>
      <c r="BO16" s="65">
        <f t="shared" si="4"/>
        <v>9.5</v>
      </c>
      <c r="BP16" s="67">
        <f t="shared" si="5"/>
        <v>19</v>
      </c>
      <c r="BQ16" s="68">
        <f t="shared" ref="BQ16:BQ84" si="12">SUM(J16+R16+Z16+AH16+AX16+AP16)</f>
        <v>0</v>
      </c>
      <c r="BR16" s="54">
        <f t="shared" ref="BR16:BR84" si="13">SUM(K16+S16+AA16+AI16+AY16+AQ16)</f>
        <v>0</v>
      </c>
      <c r="BS16" s="55">
        <f t="shared" ref="BS16:BS84" si="14">SUM(L16,T16,AB16,AJ16,AR16,AZ16)</f>
        <v>0</v>
      </c>
      <c r="BT16" s="2"/>
      <c r="BU16" s="5"/>
    </row>
    <row r="17" spans="2:73" ht="11.45" customHeight="1" x14ac:dyDescent="0.2">
      <c r="B17" s="15"/>
      <c r="C17" s="247" t="s">
        <v>156</v>
      </c>
      <c r="D17" s="255" t="s">
        <v>1</v>
      </c>
      <c r="E17" s="249"/>
      <c r="F17" s="56"/>
      <c r="G17" s="56"/>
      <c r="H17" s="56"/>
      <c r="I17" s="56"/>
      <c r="J17" s="57"/>
      <c r="K17" s="57"/>
      <c r="L17" s="58"/>
      <c r="M17" s="273"/>
      <c r="N17" s="270"/>
      <c r="O17" s="270"/>
      <c r="P17" s="270"/>
      <c r="Q17" s="270"/>
      <c r="R17" s="271"/>
      <c r="S17" s="271"/>
      <c r="T17" s="272"/>
      <c r="U17" s="59">
        <v>30</v>
      </c>
      <c r="V17" s="56"/>
      <c r="W17" s="56"/>
      <c r="X17" s="56"/>
      <c r="Y17" s="56"/>
      <c r="Z17" s="57"/>
      <c r="AA17" s="57"/>
      <c r="AB17" s="58"/>
      <c r="AC17" s="59">
        <v>1</v>
      </c>
      <c r="AD17" s="56"/>
      <c r="AE17" s="56"/>
      <c r="AF17" s="56"/>
      <c r="AG17" s="56"/>
      <c r="AH17" s="57">
        <v>1</v>
      </c>
      <c r="AI17" s="57"/>
      <c r="AJ17" s="58"/>
      <c r="AK17" s="59"/>
      <c r="AL17" s="56"/>
      <c r="AM17" s="56"/>
      <c r="AN17" s="56"/>
      <c r="AO17" s="56"/>
      <c r="AP17" s="57"/>
      <c r="AQ17" s="57"/>
      <c r="AR17" s="263"/>
      <c r="AS17" s="59"/>
      <c r="AT17" s="56"/>
      <c r="AU17" s="56"/>
      <c r="AV17" s="56"/>
      <c r="AW17" s="56"/>
      <c r="AX17" s="57"/>
      <c r="AY17" s="57"/>
      <c r="AZ17" s="58"/>
      <c r="BA17" s="61"/>
      <c r="BB17" s="62">
        <f t="shared" si="6"/>
        <v>2</v>
      </c>
      <c r="BC17" s="63">
        <f t="shared" si="7"/>
        <v>31</v>
      </c>
      <c r="BD17" s="39"/>
      <c r="BE17" s="63">
        <f t="shared" si="8"/>
        <v>30</v>
      </c>
      <c r="BF17" s="39">
        <v>0</v>
      </c>
      <c r="BG17" s="40">
        <v>0</v>
      </c>
      <c r="BH17" s="67">
        <f t="shared" si="0"/>
        <v>15.5</v>
      </c>
      <c r="BI17" s="62">
        <f t="shared" si="9"/>
        <v>0</v>
      </c>
      <c r="BJ17" s="63">
        <f t="shared" si="1"/>
        <v>0</v>
      </c>
      <c r="BK17" s="63">
        <f t="shared" si="10"/>
        <v>0</v>
      </c>
      <c r="BL17" s="63">
        <f t="shared" si="11"/>
        <v>0</v>
      </c>
      <c r="BM17" s="63">
        <f t="shared" si="2"/>
        <v>0</v>
      </c>
      <c r="BN17" s="63">
        <f t="shared" si="3"/>
        <v>0</v>
      </c>
      <c r="BO17" s="65" t="str">
        <f t="shared" si="4"/>
        <v>-</v>
      </c>
      <c r="BP17" s="67" t="str">
        <f t="shared" si="5"/>
        <v>-</v>
      </c>
      <c r="BQ17" s="68">
        <f t="shared" si="12"/>
        <v>1</v>
      </c>
      <c r="BR17" s="54">
        <f t="shared" si="13"/>
        <v>0</v>
      </c>
      <c r="BS17" s="55">
        <f t="shared" si="14"/>
        <v>0</v>
      </c>
      <c r="BT17" s="2"/>
      <c r="BU17" s="5"/>
    </row>
    <row r="18" spans="2:73" ht="11.45" customHeight="1" x14ac:dyDescent="0.2">
      <c r="B18" s="15"/>
      <c r="C18" s="247" t="s">
        <v>111</v>
      </c>
      <c r="D18" s="255" t="s">
        <v>1</v>
      </c>
      <c r="E18" s="249"/>
      <c r="F18" s="56"/>
      <c r="G18" s="56"/>
      <c r="H18" s="56"/>
      <c r="I18" s="56"/>
      <c r="J18" s="57"/>
      <c r="K18" s="57"/>
      <c r="L18" s="58"/>
      <c r="M18" s="273"/>
      <c r="N18" s="270"/>
      <c r="O18" s="270"/>
      <c r="P18" s="270"/>
      <c r="Q18" s="270"/>
      <c r="R18" s="271"/>
      <c r="S18" s="271"/>
      <c r="T18" s="272"/>
      <c r="U18" s="59">
        <v>19</v>
      </c>
      <c r="V18" s="56">
        <v>4</v>
      </c>
      <c r="W18" s="56">
        <v>0</v>
      </c>
      <c r="X18" s="56">
        <v>33</v>
      </c>
      <c r="Y18" s="56">
        <v>1</v>
      </c>
      <c r="Z18" s="57">
        <v>1</v>
      </c>
      <c r="AA18" s="57">
        <v>0</v>
      </c>
      <c r="AB18" s="58">
        <v>0</v>
      </c>
      <c r="AC18" s="59">
        <v>6</v>
      </c>
      <c r="AD18" s="56">
        <v>4</v>
      </c>
      <c r="AE18" s="56">
        <v>0</v>
      </c>
      <c r="AF18" s="56">
        <v>32</v>
      </c>
      <c r="AG18" s="56">
        <v>3</v>
      </c>
      <c r="AH18" s="57"/>
      <c r="AI18" s="57"/>
      <c r="AJ18" s="58"/>
      <c r="AK18" s="59"/>
      <c r="AL18" s="56"/>
      <c r="AM18" s="56"/>
      <c r="AN18" s="56"/>
      <c r="AO18" s="56"/>
      <c r="AP18" s="57"/>
      <c r="AQ18" s="57"/>
      <c r="AR18" s="263"/>
      <c r="AS18" s="59"/>
      <c r="AT18" s="56">
        <v>4</v>
      </c>
      <c r="AU18" s="56">
        <v>0</v>
      </c>
      <c r="AV18" s="56">
        <v>19</v>
      </c>
      <c r="AW18" s="56">
        <v>4</v>
      </c>
      <c r="AX18" s="57">
        <v>3</v>
      </c>
      <c r="AY18" s="57"/>
      <c r="AZ18" s="58"/>
      <c r="BA18" s="61"/>
      <c r="BB18" s="62">
        <f t="shared" si="6"/>
        <v>2</v>
      </c>
      <c r="BC18" s="63">
        <f t="shared" si="7"/>
        <v>25</v>
      </c>
      <c r="BD18" s="39"/>
      <c r="BE18" s="63">
        <f t="shared" si="8"/>
        <v>19</v>
      </c>
      <c r="BF18" s="39">
        <v>0</v>
      </c>
      <c r="BG18" s="40">
        <v>0</v>
      </c>
      <c r="BH18" s="67">
        <f t="shared" si="0"/>
        <v>12.5</v>
      </c>
      <c r="BI18" s="62">
        <f t="shared" si="9"/>
        <v>12</v>
      </c>
      <c r="BJ18" s="63">
        <f t="shared" si="1"/>
        <v>0</v>
      </c>
      <c r="BK18" s="63">
        <f t="shared" si="10"/>
        <v>84</v>
      </c>
      <c r="BL18" s="63">
        <f t="shared" si="11"/>
        <v>8</v>
      </c>
      <c r="BM18" s="63">
        <f t="shared" si="2"/>
        <v>2</v>
      </c>
      <c r="BN18" s="63">
        <f t="shared" si="3"/>
        <v>0</v>
      </c>
      <c r="BO18" s="65">
        <f t="shared" si="4"/>
        <v>7</v>
      </c>
      <c r="BP18" s="67">
        <f t="shared" si="5"/>
        <v>10.5</v>
      </c>
      <c r="BQ18" s="68">
        <f t="shared" si="12"/>
        <v>4</v>
      </c>
      <c r="BR18" s="54">
        <f t="shared" si="13"/>
        <v>0</v>
      </c>
      <c r="BS18" s="55">
        <f t="shared" si="14"/>
        <v>0</v>
      </c>
      <c r="BT18" s="2"/>
      <c r="BU18" s="5"/>
    </row>
    <row r="19" spans="2:73" ht="11.45" customHeight="1" x14ac:dyDescent="0.2">
      <c r="B19" s="15"/>
      <c r="C19" s="247" t="s">
        <v>157</v>
      </c>
      <c r="D19" s="255" t="s">
        <v>1</v>
      </c>
      <c r="E19" s="249"/>
      <c r="F19" s="56"/>
      <c r="G19" s="56"/>
      <c r="H19" s="56"/>
      <c r="I19" s="56"/>
      <c r="J19" s="57"/>
      <c r="K19" s="57"/>
      <c r="L19" s="58"/>
      <c r="M19" s="273"/>
      <c r="N19" s="270"/>
      <c r="O19" s="270"/>
      <c r="P19" s="270"/>
      <c r="Q19" s="270"/>
      <c r="R19" s="271"/>
      <c r="S19" s="271"/>
      <c r="T19" s="272"/>
      <c r="U19" s="59">
        <v>6</v>
      </c>
      <c r="V19" s="56"/>
      <c r="W19" s="56"/>
      <c r="X19" s="56"/>
      <c r="Y19" s="56"/>
      <c r="Z19" s="57"/>
      <c r="AA19" s="57"/>
      <c r="AB19" s="58"/>
      <c r="AC19" s="59"/>
      <c r="AD19" s="56"/>
      <c r="AE19" s="56"/>
      <c r="AF19" s="56"/>
      <c r="AG19" s="56"/>
      <c r="AH19" s="57"/>
      <c r="AI19" s="57"/>
      <c r="AJ19" s="58"/>
      <c r="AK19" s="59"/>
      <c r="AL19" s="56"/>
      <c r="AM19" s="56"/>
      <c r="AN19" s="56"/>
      <c r="AO19" s="56"/>
      <c r="AP19" s="57"/>
      <c r="AQ19" s="57"/>
      <c r="AR19" s="263"/>
      <c r="AS19" s="59"/>
      <c r="AT19" s="56"/>
      <c r="AU19" s="56"/>
      <c r="AV19" s="56"/>
      <c r="AW19" s="56"/>
      <c r="AX19" s="57"/>
      <c r="AY19" s="57"/>
      <c r="AZ19" s="58"/>
      <c r="BA19" s="61"/>
      <c r="BB19" s="62">
        <f t="shared" si="6"/>
        <v>1</v>
      </c>
      <c r="BC19" s="63">
        <f t="shared" si="7"/>
        <v>6</v>
      </c>
      <c r="BD19" s="39">
        <v>1</v>
      </c>
      <c r="BE19" s="63">
        <f t="shared" si="8"/>
        <v>6</v>
      </c>
      <c r="BF19" s="39">
        <v>0</v>
      </c>
      <c r="BG19" s="40">
        <v>0</v>
      </c>
      <c r="BH19" s="67" t="str">
        <f t="shared" si="0"/>
        <v>-</v>
      </c>
      <c r="BI19" s="62">
        <f t="shared" si="9"/>
        <v>0</v>
      </c>
      <c r="BJ19" s="63">
        <f t="shared" si="1"/>
        <v>0</v>
      </c>
      <c r="BK19" s="63">
        <f t="shared" si="10"/>
        <v>0</v>
      </c>
      <c r="BL19" s="63">
        <f t="shared" si="11"/>
        <v>0</v>
      </c>
      <c r="BM19" s="63">
        <f t="shared" si="2"/>
        <v>0</v>
      </c>
      <c r="BN19" s="63">
        <f t="shared" si="3"/>
        <v>0</v>
      </c>
      <c r="BO19" s="65" t="str">
        <f t="shared" si="4"/>
        <v>-</v>
      </c>
      <c r="BP19" s="67" t="str">
        <f t="shared" si="5"/>
        <v>-</v>
      </c>
      <c r="BQ19" s="68">
        <f t="shared" si="12"/>
        <v>0</v>
      </c>
      <c r="BR19" s="54">
        <f t="shared" si="13"/>
        <v>0</v>
      </c>
      <c r="BS19" s="55">
        <f t="shared" si="14"/>
        <v>0</v>
      </c>
      <c r="BT19" s="2"/>
      <c r="BU19" s="5"/>
    </row>
    <row r="20" spans="2:73" ht="11.45" customHeight="1" x14ac:dyDescent="0.2">
      <c r="B20" s="15"/>
      <c r="C20" s="247" t="s">
        <v>158</v>
      </c>
      <c r="D20" s="255" t="s">
        <v>1</v>
      </c>
      <c r="E20" s="249"/>
      <c r="F20" s="56"/>
      <c r="G20" s="56"/>
      <c r="H20" s="56"/>
      <c r="I20" s="56"/>
      <c r="J20" s="57"/>
      <c r="K20" s="57"/>
      <c r="L20" s="58"/>
      <c r="M20" s="273"/>
      <c r="N20" s="270"/>
      <c r="O20" s="270"/>
      <c r="P20" s="270"/>
      <c r="Q20" s="270"/>
      <c r="R20" s="271"/>
      <c r="S20" s="271"/>
      <c r="T20" s="272"/>
      <c r="U20" s="59">
        <v>18</v>
      </c>
      <c r="V20" s="56">
        <v>3</v>
      </c>
      <c r="W20" s="56">
        <v>0</v>
      </c>
      <c r="X20" s="56">
        <v>24</v>
      </c>
      <c r="Y20" s="56">
        <v>0</v>
      </c>
      <c r="Z20" s="57"/>
      <c r="AA20" s="57"/>
      <c r="AB20" s="58"/>
      <c r="AC20" s="59">
        <v>36</v>
      </c>
      <c r="AD20" s="56">
        <v>4</v>
      </c>
      <c r="AE20" s="56">
        <v>0</v>
      </c>
      <c r="AF20" s="56">
        <v>37</v>
      </c>
      <c r="AG20" s="56">
        <v>0</v>
      </c>
      <c r="AH20" s="57"/>
      <c r="AI20" s="57"/>
      <c r="AJ20" s="58"/>
      <c r="AK20" s="59"/>
      <c r="AL20" s="56"/>
      <c r="AM20" s="56"/>
      <c r="AN20" s="56"/>
      <c r="AO20" s="56"/>
      <c r="AP20" s="57"/>
      <c r="AQ20" s="57"/>
      <c r="AR20" s="263"/>
      <c r="AS20" s="59">
        <v>17</v>
      </c>
      <c r="AT20" s="56">
        <v>3</v>
      </c>
      <c r="AU20" s="56">
        <v>1</v>
      </c>
      <c r="AV20" s="56">
        <v>15</v>
      </c>
      <c r="AW20" s="56">
        <v>0</v>
      </c>
      <c r="AX20" s="57">
        <v>1</v>
      </c>
      <c r="AY20" s="57"/>
      <c r="AZ20" s="58"/>
      <c r="BA20" s="61"/>
      <c r="BB20" s="62">
        <f t="shared" si="6"/>
        <v>3</v>
      </c>
      <c r="BC20" s="63">
        <f t="shared" si="7"/>
        <v>71</v>
      </c>
      <c r="BD20" s="39">
        <v>3</v>
      </c>
      <c r="BE20" s="63">
        <f t="shared" si="8"/>
        <v>36</v>
      </c>
      <c r="BF20" s="39">
        <v>0</v>
      </c>
      <c r="BG20" s="40">
        <v>0</v>
      </c>
      <c r="BH20" s="67" t="str">
        <f t="shared" si="0"/>
        <v>-</v>
      </c>
      <c r="BI20" s="62">
        <f t="shared" si="9"/>
        <v>10</v>
      </c>
      <c r="BJ20" s="63">
        <f t="shared" si="1"/>
        <v>1</v>
      </c>
      <c r="BK20" s="63">
        <f t="shared" si="10"/>
        <v>76</v>
      </c>
      <c r="BL20" s="63">
        <f t="shared" si="11"/>
        <v>0</v>
      </c>
      <c r="BM20" s="63">
        <f t="shared" si="2"/>
        <v>0</v>
      </c>
      <c r="BN20" s="63">
        <f t="shared" si="3"/>
        <v>0</v>
      </c>
      <c r="BO20" s="65">
        <f t="shared" si="4"/>
        <v>7.6</v>
      </c>
      <c r="BP20" s="67" t="str">
        <f t="shared" si="5"/>
        <v>-</v>
      </c>
      <c r="BQ20" s="68">
        <f t="shared" si="12"/>
        <v>1</v>
      </c>
      <c r="BR20" s="54">
        <f t="shared" si="13"/>
        <v>0</v>
      </c>
      <c r="BS20" s="55">
        <f t="shared" si="14"/>
        <v>0</v>
      </c>
      <c r="BT20" s="2"/>
      <c r="BU20" s="5"/>
    </row>
    <row r="21" spans="2:73" ht="11.45" customHeight="1" x14ac:dyDescent="0.2">
      <c r="B21" s="15"/>
      <c r="C21" s="247" t="s">
        <v>159</v>
      </c>
      <c r="D21" s="255" t="s">
        <v>1</v>
      </c>
      <c r="E21" s="249"/>
      <c r="F21" s="56"/>
      <c r="G21" s="56"/>
      <c r="H21" s="56"/>
      <c r="I21" s="56"/>
      <c r="J21" s="57"/>
      <c r="K21" s="57"/>
      <c r="L21" s="58"/>
      <c r="M21" s="273"/>
      <c r="N21" s="270"/>
      <c r="O21" s="270"/>
      <c r="P21" s="270"/>
      <c r="Q21" s="270"/>
      <c r="R21" s="271"/>
      <c r="S21" s="271"/>
      <c r="T21" s="272"/>
      <c r="U21" s="59"/>
      <c r="V21" s="56">
        <v>4</v>
      </c>
      <c r="W21" s="56">
        <v>0</v>
      </c>
      <c r="X21" s="56">
        <v>25</v>
      </c>
      <c r="Y21" s="56">
        <v>2</v>
      </c>
      <c r="Z21" s="57"/>
      <c r="AA21" s="57"/>
      <c r="AB21" s="58"/>
      <c r="AC21" s="59">
        <v>68</v>
      </c>
      <c r="AD21" s="56">
        <v>4</v>
      </c>
      <c r="AE21" s="56">
        <v>0</v>
      </c>
      <c r="AF21" s="56">
        <v>32</v>
      </c>
      <c r="AG21" s="56">
        <v>0</v>
      </c>
      <c r="AH21" s="57">
        <v>2</v>
      </c>
      <c r="AI21" s="57">
        <v>1</v>
      </c>
      <c r="AJ21" s="58"/>
      <c r="AK21" s="59"/>
      <c r="AL21" s="56"/>
      <c r="AM21" s="56"/>
      <c r="AN21" s="56"/>
      <c r="AO21" s="56"/>
      <c r="AP21" s="57"/>
      <c r="AQ21" s="57"/>
      <c r="AR21" s="263"/>
      <c r="AS21" s="59"/>
      <c r="AT21" s="56">
        <v>4</v>
      </c>
      <c r="AU21" s="56">
        <v>0</v>
      </c>
      <c r="AV21" s="56">
        <v>19</v>
      </c>
      <c r="AW21" s="56">
        <v>0</v>
      </c>
      <c r="AX21" s="57"/>
      <c r="AY21" s="57"/>
      <c r="AZ21" s="58"/>
      <c r="BA21" s="61"/>
      <c r="BB21" s="62">
        <f t="shared" si="6"/>
        <v>1</v>
      </c>
      <c r="BC21" s="63">
        <f t="shared" si="7"/>
        <v>68</v>
      </c>
      <c r="BD21" s="39"/>
      <c r="BE21" s="63">
        <f t="shared" si="8"/>
        <v>68</v>
      </c>
      <c r="BF21" s="39">
        <v>1</v>
      </c>
      <c r="BG21" s="40">
        <v>0</v>
      </c>
      <c r="BH21" s="67">
        <f t="shared" si="0"/>
        <v>68</v>
      </c>
      <c r="BI21" s="62">
        <f t="shared" si="9"/>
        <v>12</v>
      </c>
      <c r="BJ21" s="63">
        <f t="shared" si="1"/>
        <v>0</v>
      </c>
      <c r="BK21" s="63">
        <f t="shared" si="10"/>
        <v>76</v>
      </c>
      <c r="BL21" s="63">
        <f t="shared" si="11"/>
        <v>2</v>
      </c>
      <c r="BM21" s="63">
        <f t="shared" si="2"/>
        <v>0</v>
      </c>
      <c r="BN21" s="63">
        <f t="shared" si="3"/>
        <v>0</v>
      </c>
      <c r="BO21" s="65">
        <f t="shared" si="4"/>
        <v>6.333333333333333</v>
      </c>
      <c r="BP21" s="67">
        <f t="shared" si="5"/>
        <v>38</v>
      </c>
      <c r="BQ21" s="68">
        <f t="shared" si="12"/>
        <v>2</v>
      </c>
      <c r="BR21" s="54">
        <f t="shared" si="13"/>
        <v>1</v>
      </c>
      <c r="BS21" s="55">
        <f t="shared" si="14"/>
        <v>0</v>
      </c>
      <c r="BT21" s="2"/>
      <c r="BU21" s="5"/>
    </row>
    <row r="22" spans="2:73" ht="11.45" customHeight="1" x14ac:dyDescent="0.2">
      <c r="B22" s="15"/>
      <c r="C22" s="247" t="s">
        <v>133</v>
      </c>
      <c r="D22" s="255" t="s">
        <v>1</v>
      </c>
      <c r="E22" s="249"/>
      <c r="F22" s="56"/>
      <c r="G22" s="56"/>
      <c r="H22" s="56"/>
      <c r="I22" s="56"/>
      <c r="J22" s="57"/>
      <c r="K22" s="57"/>
      <c r="L22" s="58"/>
      <c r="M22" s="273"/>
      <c r="N22" s="270"/>
      <c r="O22" s="270"/>
      <c r="P22" s="270"/>
      <c r="Q22" s="270"/>
      <c r="R22" s="271"/>
      <c r="S22" s="271"/>
      <c r="T22" s="272"/>
      <c r="U22" s="59"/>
      <c r="V22" s="56"/>
      <c r="W22" s="56"/>
      <c r="X22" s="56"/>
      <c r="Y22" s="56"/>
      <c r="Z22" s="57"/>
      <c r="AA22" s="57"/>
      <c r="AB22" s="58"/>
      <c r="AC22" s="59"/>
      <c r="AD22" s="56">
        <v>1</v>
      </c>
      <c r="AE22" s="56">
        <v>0</v>
      </c>
      <c r="AF22" s="56">
        <v>17</v>
      </c>
      <c r="AG22" s="56">
        <v>1</v>
      </c>
      <c r="AH22" s="57"/>
      <c r="AI22" s="57"/>
      <c r="AJ22" s="58"/>
      <c r="AK22" s="59"/>
      <c r="AL22" s="56"/>
      <c r="AM22" s="56"/>
      <c r="AN22" s="56"/>
      <c r="AO22" s="56"/>
      <c r="AP22" s="57"/>
      <c r="AQ22" s="57"/>
      <c r="AR22" s="263"/>
      <c r="AS22" s="59">
        <v>15</v>
      </c>
      <c r="AT22" s="56">
        <v>3</v>
      </c>
      <c r="AU22" s="56">
        <v>0</v>
      </c>
      <c r="AV22" s="56">
        <v>6</v>
      </c>
      <c r="AW22" s="56">
        <v>3</v>
      </c>
      <c r="AX22" s="57"/>
      <c r="AY22" s="57"/>
      <c r="AZ22" s="58"/>
      <c r="BA22" s="61"/>
      <c r="BB22" s="62">
        <f t="shared" si="6"/>
        <v>1</v>
      </c>
      <c r="BC22" s="63">
        <f t="shared" si="7"/>
        <v>15</v>
      </c>
      <c r="BD22" s="39"/>
      <c r="BE22" s="63">
        <f t="shared" si="8"/>
        <v>15</v>
      </c>
      <c r="BF22" s="39">
        <v>0</v>
      </c>
      <c r="BG22" s="40">
        <v>0</v>
      </c>
      <c r="BH22" s="67">
        <f t="shared" si="0"/>
        <v>15</v>
      </c>
      <c r="BI22" s="62">
        <f t="shared" si="9"/>
        <v>4</v>
      </c>
      <c r="BJ22" s="63">
        <f t="shared" si="1"/>
        <v>0</v>
      </c>
      <c r="BK22" s="63">
        <f t="shared" si="10"/>
        <v>23</v>
      </c>
      <c r="BL22" s="63">
        <f t="shared" si="11"/>
        <v>4</v>
      </c>
      <c r="BM22" s="63">
        <f t="shared" si="2"/>
        <v>1</v>
      </c>
      <c r="BN22" s="63">
        <f t="shared" si="3"/>
        <v>0</v>
      </c>
      <c r="BO22" s="65">
        <f t="shared" si="4"/>
        <v>5.75</v>
      </c>
      <c r="BP22" s="67">
        <f t="shared" si="5"/>
        <v>5.75</v>
      </c>
      <c r="BQ22" s="68">
        <f t="shared" si="12"/>
        <v>0</v>
      </c>
      <c r="BR22" s="54">
        <f t="shared" si="13"/>
        <v>0</v>
      </c>
      <c r="BS22" s="55">
        <f t="shared" si="14"/>
        <v>0</v>
      </c>
      <c r="BT22" s="2"/>
      <c r="BU22" s="5"/>
    </row>
    <row r="23" spans="2:73" ht="11.45" customHeight="1" x14ac:dyDescent="0.2">
      <c r="B23" s="15"/>
      <c r="C23" s="247" t="s">
        <v>183</v>
      </c>
      <c r="D23" s="255" t="s">
        <v>1</v>
      </c>
      <c r="E23" s="249"/>
      <c r="F23" s="56"/>
      <c r="G23" s="56"/>
      <c r="H23" s="56"/>
      <c r="I23" s="56"/>
      <c r="J23" s="57"/>
      <c r="K23" s="57"/>
      <c r="L23" s="58"/>
      <c r="M23" s="273"/>
      <c r="N23" s="270"/>
      <c r="O23" s="270"/>
      <c r="P23" s="270"/>
      <c r="Q23" s="270"/>
      <c r="R23" s="271"/>
      <c r="S23" s="271"/>
      <c r="T23" s="272"/>
      <c r="U23" s="59"/>
      <c r="V23" s="56"/>
      <c r="W23" s="56"/>
      <c r="X23" s="56"/>
      <c r="Y23" s="56"/>
      <c r="Z23" s="57"/>
      <c r="AA23" s="57"/>
      <c r="AB23" s="58"/>
      <c r="AC23" s="59">
        <v>6</v>
      </c>
      <c r="AD23" s="56"/>
      <c r="AE23" s="56"/>
      <c r="AF23" s="56"/>
      <c r="AG23" s="56"/>
      <c r="AH23" s="57">
        <v>1</v>
      </c>
      <c r="AI23" s="57"/>
      <c r="AJ23" s="58"/>
      <c r="AK23" s="59"/>
      <c r="AL23" s="56"/>
      <c r="AM23" s="56"/>
      <c r="AN23" s="56"/>
      <c r="AO23" s="56"/>
      <c r="AP23" s="57"/>
      <c r="AQ23" s="57"/>
      <c r="AR23" s="263"/>
      <c r="AS23" s="59"/>
      <c r="AT23" s="56"/>
      <c r="AU23" s="56"/>
      <c r="AV23" s="56"/>
      <c r="AW23" s="56"/>
      <c r="AX23" s="57"/>
      <c r="AY23" s="57"/>
      <c r="AZ23" s="58"/>
      <c r="BA23" s="61"/>
      <c r="BB23" s="62">
        <f t="shared" si="6"/>
        <v>1</v>
      </c>
      <c r="BC23" s="63">
        <f t="shared" si="7"/>
        <v>6</v>
      </c>
      <c r="BD23" s="39"/>
      <c r="BE23" s="63">
        <f t="shared" si="8"/>
        <v>6</v>
      </c>
      <c r="BF23" s="39">
        <v>0</v>
      </c>
      <c r="BG23" s="40">
        <v>0</v>
      </c>
      <c r="BH23" s="67">
        <f t="shared" si="0"/>
        <v>6</v>
      </c>
      <c r="BI23" s="62">
        <f t="shared" si="9"/>
        <v>0</v>
      </c>
      <c r="BJ23" s="63">
        <f t="shared" si="1"/>
        <v>0</v>
      </c>
      <c r="BK23" s="63">
        <f t="shared" si="10"/>
        <v>0</v>
      </c>
      <c r="BL23" s="63">
        <f t="shared" si="11"/>
        <v>0</v>
      </c>
      <c r="BM23" s="63">
        <f t="shared" si="2"/>
        <v>0</v>
      </c>
      <c r="BN23" s="63">
        <f t="shared" si="3"/>
        <v>0</v>
      </c>
      <c r="BO23" s="65" t="str">
        <f t="shared" si="4"/>
        <v>-</v>
      </c>
      <c r="BP23" s="67" t="str">
        <f t="shared" si="5"/>
        <v>-</v>
      </c>
      <c r="BQ23" s="68">
        <f t="shared" si="12"/>
        <v>1</v>
      </c>
      <c r="BR23" s="54">
        <f t="shared" si="13"/>
        <v>0</v>
      </c>
      <c r="BS23" s="55">
        <f t="shared" si="14"/>
        <v>0</v>
      </c>
      <c r="BT23" s="2"/>
      <c r="BU23" s="5"/>
    </row>
    <row r="24" spans="2:73" ht="11.45" customHeight="1" x14ac:dyDescent="0.2">
      <c r="B24" s="15"/>
      <c r="C24" s="247" t="s">
        <v>184</v>
      </c>
      <c r="D24" s="255" t="s">
        <v>1</v>
      </c>
      <c r="E24" s="249"/>
      <c r="F24" s="56"/>
      <c r="G24" s="56"/>
      <c r="H24" s="56"/>
      <c r="I24" s="56"/>
      <c r="J24" s="57"/>
      <c r="K24" s="57"/>
      <c r="L24" s="58"/>
      <c r="M24" s="273"/>
      <c r="N24" s="270"/>
      <c r="O24" s="270"/>
      <c r="P24" s="270"/>
      <c r="Q24" s="270"/>
      <c r="R24" s="271"/>
      <c r="S24" s="271"/>
      <c r="T24" s="272"/>
      <c r="U24" s="59"/>
      <c r="V24" s="56"/>
      <c r="W24" s="56"/>
      <c r="X24" s="56"/>
      <c r="Y24" s="56"/>
      <c r="Z24" s="57"/>
      <c r="AA24" s="57"/>
      <c r="AB24" s="58"/>
      <c r="AC24" s="59">
        <v>2</v>
      </c>
      <c r="AD24" s="56"/>
      <c r="AE24" s="56"/>
      <c r="AF24" s="56"/>
      <c r="AG24" s="56"/>
      <c r="AH24" s="57"/>
      <c r="AI24" s="57"/>
      <c r="AJ24" s="58"/>
      <c r="AK24" s="59"/>
      <c r="AL24" s="56"/>
      <c r="AM24" s="56"/>
      <c r="AN24" s="56"/>
      <c r="AO24" s="56"/>
      <c r="AP24" s="57"/>
      <c r="AQ24" s="57"/>
      <c r="AR24" s="263"/>
      <c r="AS24" s="59"/>
      <c r="AT24" s="56"/>
      <c r="AU24" s="56"/>
      <c r="AV24" s="56"/>
      <c r="AW24" s="56"/>
      <c r="AX24" s="57"/>
      <c r="AY24" s="57"/>
      <c r="AZ24" s="58"/>
      <c r="BA24" s="61"/>
      <c r="BB24" s="62">
        <f t="shared" si="6"/>
        <v>1</v>
      </c>
      <c r="BC24" s="63">
        <f t="shared" si="7"/>
        <v>2</v>
      </c>
      <c r="BD24" s="39">
        <v>1</v>
      </c>
      <c r="BE24" s="63">
        <f t="shared" si="8"/>
        <v>2</v>
      </c>
      <c r="BF24" s="39">
        <v>0</v>
      </c>
      <c r="BG24" s="40">
        <v>0</v>
      </c>
      <c r="BH24" s="67" t="str">
        <f t="shared" si="0"/>
        <v>-</v>
      </c>
      <c r="BI24" s="62">
        <f t="shared" si="9"/>
        <v>0</v>
      </c>
      <c r="BJ24" s="63">
        <f t="shared" si="1"/>
        <v>0</v>
      </c>
      <c r="BK24" s="63">
        <f t="shared" si="10"/>
        <v>0</v>
      </c>
      <c r="BL24" s="63">
        <f t="shared" si="11"/>
        <v>0</v>
      </c>
      <c r="BM24" s="63">
        <f t="shared" si="2"/>
        <v>0</v>
      </c>
      <c r="BN24" s="63">
        <f t="shared" si="3"/>
        <v>0</v>
      </c>
      <c r="BO24" s="65" t="str">
        <f t="shared" si="4"/>
        <v>-</v>
      </c>
      <c r="BP24" s="67" t="str">
        <f t="shared" si="5"/>
        <v>-</v>
      </c>
      <c r="BQ24" s="68">
        <f t="shared" si="12"/>
        <v>0</v>
      </c>
      <c r="BR24" s="54">
        <f t="shared" si="13"/>
        <v>0</v>
      </c>
      <c r="BS24" s="55">
        <f t="shared" si="14"/>
        <v>0</v>
      </c>
      <c r="BT24" s="2"/>
      <c r="BU24" s="5"/>
    </row>
    <row r="25" spans="2:73" ht="11.45" customHeight="1" x14ac:dyDescent="0.2">
      <c r="B25" s="15"/>
      <c r="C25" s="247" t="s">
        <v>132</v>
      </c>
      <c r="D25" s="255" t="s">
        <v>1</v>
      </c>
      <c r="E25" s="249"/>
      <c r="F25" s="56"/>
      <c r="G25" s="56"/>
      <c r="H25" s="56"/>
      <c r="I25" s="56"/>
      <c r="J25" s="57"/>
      <c r="K25" s="57"/>
      <c r="L25" s="58"/>
      <c r="M25" s="273"/>
      <c r="N25" s="270"/>
      <c r="O25" s="270"/>
      <c r="P25" s="270"/>
      <c r="Q25" s="270"/>
      <c r="R25" s="271"/>
      <c r="S25" s="271"/>
      <c r="T25" s="272"/>
      <c r="U25" s="59"/>
      <c r="V25" s="56">
        <v>4</v>
      </c>
      <c r="W25" s="56">
        <v>0</v>
      </c>
      <c r="X25" s="56">
        <v>34</v>
      </c>
      <c r="Y25" s="56">
        <v>0</v>
      </c>
      <c r="Z25" s="57">
        <v>1</v>
      </c>
      <c r="AA25" s="57">
        <v>0</v>
      </c>
      <c r="AB25" s="58">
        <v>0</v>
      </c>
      <c r="AC25" s="59">
        <v>4</v>
      </c>
      <c r="AD25" s="56">
        <v>3</v>
      </c>
      <c r="AE25" s="56">
        <v>0</v>
      </c>
      <c r="AF25" s="56">
        <v>35</v>
      </c>
      <c r="AG25" s="56">
        <v>0</v>
      </c>
      <c r="AH25" s="57">
        <v>1</v>
      </c>
      <c r="AI25" s="57"/>
      <c r="AJ25" s="58"/>
      <c r="AK25" s="59"/>
      <c r="AL25" s="56"/>
      <c r="AM25" s="56"/>
      <c r="AN25" s="56"/>
      <c r="AO25" s="56"/>
      <c r="AP25" s="57"/>
      <c r="AQ25" s="57"/>
      <c r="AR25" s="263"/>
      <c r="AS25" s="59"/>
      <c r="AT25" s="56">
        <v>4</v>
      </c>
      <c r="AU25" s="56">
        <v>0</v>
      </c>
      <c r="AV25" s="56">
        <v>18</v>
      </c>
      <c r="AW25" s="56">
        <v>1</v>
      </c>
      <c r="AX25" s="57">
        <v>1</v>
      </c>
      <c r="AY25" s="57"/>
      <c r="AZ25" s="58"/>
      <c r="BA25" s="61"/>
      <c r="BB25" s="62">
        <f t="shared" si="6"/>
        <v>1</v>
      </c>
      <c r="BC25" s="63">
        <f t="shared" si="7"/>
        <v>4</v>
      </c>
      <c r="BD25" s="39"/>
      <c r="BE25" s="63">
        <f t="shared" si="8"/>
        <v>4</v>
      </c>
      <c r="BF25" s="39">
        <v>0</v>
      </c>
      <c r="BG25" s="40">
        <v>0</v>
      </c>
      <c r="BH25" s="67">
        <f t="shared" si="0"/>
        <v>4</v>
      </c>
      <c r="BI25" s="62">
        <f t="shared" si="9"/>
        <v>11</v>
      </c>
      <c r="BJ25" s="63">
        <f t="shared" si="1"/>
        <v>0</v>
      </c>
      <c r="BK25" s="63">
        <f t="shared" si="10"/>
        <v>87</v>
      </c>
      <c r="BL25" s="63">
        <f t="shared" si="11"/>
        <v>1</v>
      </c>
      <c r="BM25" s="63">
        <f t="shared" si="2"/>
        <v>0</v>
      </c>
      <c r="BN25" s="63">
        <f t="shared" si="3"/>
        <v>0</v>
      </c>
      <c r="BO25" s="65">
        <f t="shared" si="4"/>
        <v>7.9090909090909092</v>
      </c>
      <c r="BP25" s="67">
        <f t="shared" si="5"/>
        <v>87</v>
      </c>
      <c r="BQ25" s="68">
        <f t="shared" si="12"/>
        <v>3</v>
      </c>
      <c r="BR25" s="54">
        <f t="shared" si="13"/>
        <v>0</v>
      </c>
      <c r="BS25" s="55">
        <f t="shared" si="14"/>
        <v>0</v>
      </c>
      <c r="BT25" s="2"/>
      <c r="BU25" s="5"/>
    </row>
    <row r="26" spans="2:73" ht="12" x14ac:dyDescent="0.2">
      <c r="B26" s="15"/>
      <c r="C26" s="15" t="s">
        <v>104</v>
      </c>
      <c r="D26" s="256" t="s">
        <v>3</v>
      </c>
      <c r="E26" s="249"/>
      <c r="F26" s="56"/>
      <c r="G26" s="56"/>
      <c r="H26" s="56"/>
      <c r="I26" s="56"/>
      <c r="J26" s="57"/>
      <c r="K26" s="57"/>
      <c r="L26" s="58"/>
      <c r="M26" s="73">
        <v>60</v>
      </c>
      <c r="N26" s="56"/>
      <c r="O26" s="56"/>
      <c r="P26" s="56"/>
      <c r="Q26" s="56"/>
      <c r="R26" s="57"/>
      <c r="S26" s="57"/>
      <c r="T26" s="58"/>
      <c r="U26" s="232"/>
      <c r="V26" s="233"/>
      <c r="W26" s="233"/>
      <c r="X26" s="233"/>
      <c r="Y26" s="233"/>
      <c r="Z26" s="234"/>
      <c r="AA26" s="234"/>
      <c r="AB26" s="235"/>
      <c r="AC26" s="59">
        <v>14</v>
      </c>
      <c r="AD26" s="56">
        <v>4</v>
      </c>
      <c r="AE26" s="56">
        <v>0</v>
      </c>
      <c r="AF26" s="56">
        <v>16</v>
      </c>
      <c r="AG26" s="56">
        <v>3</v>
      </c>
      <c r="AH26" s="57"/>
      <c r="AI26" s="57"/>
      <c r="AJ26" s="58"/>
      <c r="AK26" s="59">
        <v>13</v>
      </c>
      <c r="AL26" s="56">
        <v>4</v>
      </c>
      <c r="AM26" s="56">
        <v>0</v>
      </c>
      <c r="AN26" s="56">
        <v>19</v>
      </c>
      <c r="AO26" s="56">
        <v>2</v>
      </c>
      <c r="AP26" s="57">
        <v>2</v>
      </c>
      <c r="AQ26" s="57"/>
      <c r="AR26" s="263"/>
      <c r="AS26" s="59"/>
      <c r="AT26" s="56"/>
      <c r="AU26" s="56"/>
      <c r="AV26" s="56"/>
      <c r="AW26" s="56"/>
      <c r="AX26" s="57"/>
      <c r="AY26" s="57"/>
      <c r="AZ26" s="58"/>
      <c r="BA26" s="61"/>
      <c r="BB26" s="62">
        <f t="shared" si="6"/>
        <v>3</v>
      </c>
      <c r="BC26" s="63">
        <f t="shared" si="7"/>
        <v>87</v>
      </c>
      <c r="BD26" s="39"/>
      <c r="BE26" s="63">
        <f t="shared" si="8"/>
        <v>60</v>
      </c>
      <c r="BF26" s="39">
        <v>1</v>
      </c>
      <c r="BG26" s="40">
        <v>0</v>
      </c>
      <c r="BH26" s="67">
        <f t="shared" si="0"/>
        <v>29</v>
      </c>
      <c r="BI26" s="62">
        <f t="shared" si="9"/>
        <v>8</v>
      </c>
      <c r="BJ26" s="63">
        <f t="shared" si="1"/>
        <v>0</v>
      </c>
      <c r="BK26" s="63">
        <f t="shared" si="10"/>
        <v>35</v>
      </c>
      <c r="BL26" s="63">
        <f t="shared" si="11"/>
        <v>5</v>
      </c>
      <c r="BM26" s="63">
        <f t="shared" si="2"/>
        <v>1</v>
      </c>
      <c r="BN26" s="63">
        <f t="shared" si="3"/>
        <v>0</v>
      </c>
      <c r="BO26" s="65">
        <f t="shared" si="4"/>
        <v>4.375</v>
      </c>
      <c r="BP26" s="67">
        <f t="shared" si="5"/>
        <v>7</v>
      </c>
      <c r="BQ26" s="68">
        <f t="shared" si="12"/>
        <v>2</v>
      </c>
      <c r="BR26" s="54">
        <f t="shared" si="13"/>
        <v>0</v>
      </c>
      <c r="BS26" s="55">
        <f t="shared" si="14"/>
        <v>0</v>
      </c>
      <c r="BT26" s="2"/>
      <c r="BU26" s="5"/>
    </row>
    <row r="27" spans="2:73" ht="12" x14ac:dyDescent="0.2">
      <c r="B27" s="15"/>
      <c r="C27" s="15" t="s">
        <v>153</v>
      </c>
      <c r="D27" s="256" t="s">
        <v>3</v>
      </c>
      <c r="E27" s="249"/>
      <c r="F27" s="56"/>
      <c r="G27" s="56"/>
      <c r="H27" s="56"/>
      <c r="I27" s="56"/>
      <c r="J27" s="57"/>
      <c r="K27" s="57"/>
      <c r="L27" s="58"/>
      <c r="M27" s="73">
        <v>11</v>
      </c>
      <c r="N27" s="56">
        <v>3</v>
      </c>
      <c r="O27" s="56">
        <v>0</v>
      </c>
      <c r="P27" s="56">
        <v>25</v>
      </c>
      <c r="Q27" s="56">
        <v>0</v>
      </c>
      <c r="R27" s="57">
        <v>0</v>
      </c>
      <c r="S27" s="57">
        <v>0</v>
      </c>
      <c r="T27" s="58">
        <v>0</v>
      </c>
      <c r="U27" s="254"/>
      <c r="V27" s="233"/>
      <c r="W27" s="233"/>
      <c r="X27" s="233"/>
      <c r="Y27" s="233"/>
      <c r="Z27" s="234"/>
      <c r="AA27" s="234"/>
      <c r="AB27" s="235"/>
      <c r="AC27" s="59"/>
      <c r="AD27" s="56">
        <v>4</v>
      </c>
      <c r="AE27" s="56">
        <v>0</v>
      </c>
      <c r="AF27" s="56">
        <v>22</v>
      </c>
      <c r="AG27" s="56">
        <v>2</v>
      </c>
      <c r="AH27" s="57">
        <v>1</v>
      </c>
      <c r="AI27" s="57"/>
      <c r="AJ27" s="58"/>
      <c r="AK27" s="59">
        <v>9</v>
      </c>
      <c r="AL27" s="56">
        <v>3</v>
      </c>
      <c r="AM27" s="56">
        <v>0</v>
      </c>
      <c r="AN27" s="56">
        <v>9</v>
      </c>
      <c r="AO27" s="56">
        <v>0</v>
      </c>
      <c r="AP27" s="57"/>
      <c r="AQ27" s="57"/>
      <c r="AR27" s="263"/>
      <c r="AS27" s="59"/>
      <c r="AT27" s="56"/>
      <c r="AU27" s="56"/>
      <c r="AV27" s="56"/>
      <c r="AW27" s="56"/>
      <c r="AX27" s="57"/>
      <c r="AY27" s="57"/>
      <c r="AZ27" s="58"/>
      <c r="BA27" s="61"/>
      <c r="BB27" s="62">
        <f t="shared" si="6"/>
        <v>2</v>
      </c>
      <c r="BC27" s="63">
        <f t="shared" si="7"/>
        <v>20</v>
      </c>
      <c r="BD27" s="39"/>
      <c r="BE27" s="63">
        <f t="shared" si="8"/>
        <v>11</v>
      </c>
      <c r="BF27" s="39">
        <v>0</v>
      </c>
      <c r="BG27" s="40">
        <v>0</v>
      </c>
      <c r="BH27" s="67">
        <f t="shared" si="0"/>
        <v>10</v>
      </c>
      <c r="BI27" s="62">
        <f t="shared" si="9"/>
        <v>10</v>
      </c>
      <c r="BJ27" s="63">
        <f t="shared" si="1"/>
        <v>0</v>
      </c>
      <c r="BK27" s="63">
        <f t="shared" si="10"/>
        <v>56</v>
      </c>
      <c r="BL27" s="63">
        <f t="shared" si="11"/>
        <v>2</v>
      </c>
      <c r="BM27" s="63">
        <f t="shared" si="2"/>
        <v>0</v>
      </c>
      <c r="BN27" s="63">
        <f t="shared" si="3"/>
        <v>0</v>
      </c>
      <c r="BO27" s="65">
        <f t="shared" si="4"/>
        <v>5.6</v>
      </c>
      <c r="BP27" s="67">
        <f t="shared" si="5"/>
        <v>28</v>
      </c>
      <c r="BQ27" s="68">
        <f t="shared" si="12"/>
        <v>1</v>
      </c>
      <c r="BR27" s="54">
        <f t="shared" si="13"/>
        <v>0</v>
      </c>
      <c r="BS27" s="55">
        <f t="shared" si="14"/>
        <v>0</v>
      </c>
      <c r="BT27" s="2"/>
      <c r="BU27" s="5"/>
    </row>
    <row r="28" spans="2:73" ht="12" x14ac:dyDescent="0.2">
      <c r="B28" s="15"/>
      <c r="C28" s="15" t="s">
        <v>154</v>
      </c>
      <c r="D28" s="256" t="s">
        <v>3</v>
      </c>
      <c r="E28" s="249"/>
      <c r="F28" s="56"/>
      <c r="G28" s="56"/>
      <c r="H28" s="56"/>
      <c r="I28" s="56"/>
      <c r="J28" s="57"/>
      <c r="K28" s="57"/>
      <c r="L28" s="58"/>
      <c r="M28" s="73">
        <v>10</v>
      </c>
      <c r="N28" s="56">
        <v>2</v>
      </c>
      <c r="O28" s="56">
        <v>0</v>
      </c>
      <c r="P28" s="56">
        <v>23</v>
      </c>
      <c r="Q28" s="56">
        <v>0</v>
      </c>
      <c r="R28" s="57">
        <v>0</v>
      </c>
      <c r="S28" s="57">
        <v>0</v>
      </c>
      <c r="T28" s="58">
        <v>0</v>
      </c>
      <c r="U28" s="254"/>
      <c r="V28" s="233"/>
      <c r="W28" s="233"/>
      <c r="X28" s="233"/>
      <c r="Y28" s="233"/>
      <c r="Z28" s="234"/>
      <c r="AA28" s="234"/>
      <c r="AB28" s="235"/>
      <c r="AC28" s="59">
        <v>40</v>
      </c>
      <c r="AD28" s="56">
        <v>4</v>
      </c>
      <c r="AE28" s="56">
        <v>0</v>
      </c>
      <c r="AF28" s="56">
        <v>33</v>
      </c>
      <c r="AG28" s="56">
        <v>0</v>
      </c>
      <c r="AH28" s="57">
        <v>1</v>
      </c>
      <c r="AI28" s="57">
        <v>1</v>
      </c>
      <c r="AJ28" s="58"/>
      <c r="AK28" s="59">
        <v>17</v>
      </c>
      <c r="AL28" s="56">
        <v>3</v>
      </c>
      <c r="AM28" s="56">
        <v>0</v>
      </c>
      <c r="AN28" s="56">
        <v>12</v>
      </c>
      <c r="AO28" s="56">
        <v>0</v>
      </c>
      <c r="AP28" s="57">
        <v>2</v>
      </c>
      <c r="AQ28" s="57"/>
      <c r="AR28" s="263"/>
      <c r="AS28" s="59"/>
      <c r="AT28" s="56"/>
      <c r="AU28" s="56"/>
      <c r="AV28" s="56"/>
      <c r="AW28" s="56"/>
      <c r="AX28" s="57"/>
      <c r="AY28" s="57"/>
      <c r="AZ28" s="58"/>
      <c r="BA28" s="61"/>
      <c r="BB28" s="62">
        <f t="shared" si="6"/>
        <v>3</v>
      </c>
      <c r="BC28" s="63">
        <f t="shared" si="7"/>
        <v>67</v>
      </c>
      <c r="BD28" s="39">
        <v>1</v>
      </c>
      <c r="BE28" s="63">
        <f t="shared" si="8"/>
        <v>40</v>
      </c>
      <c r="BF28" s="39">
        <v>0</v>
      </c>
      <c r="BG28" s="40">
        <v>0</v>
      </c>
      <c r="BH28" s="67">
        <f t="shared" si="0"/>
        <v>33.5</v>
      </c>
      <c r="BI28" s="62">
        <f t="shared" si="9"/>
        <v>9</v>
      </c>
      <c r="BJ28" s="63">
        <f t="shared" si="1"/>
        <v>0</v>
      </c>
      <c r="BK28" s="63">
        <f t="shared" si="10"/>
        <v>68</v>
      </c>
      <c r="BL28" s="63">
        <f t="shared" si="11"/>
        <v>0</v>
      </c>
      <c r="BM28" s="63">
        <f t="shared" si="2"/>
        <v>0</v>
      </c>
      <c r="BN28" s="63">
        <f t="shared" si="3"/>
        <v>0</v>
      </c>
      <c r="BO28" s="65">
        <f t="shared" si="4"/>
        <v>7.5555555555555554</v>
      </c>
      <c r="BP28" s="67" t="str">
        <f t="shared" si="5"/>
        <v>-</v>
      </c>
      <c r="BQ28" s="68">
        <f t="shared" si="12"/>
        <v>3</v>
      </c>
      <c r="BR28" s="54">
        <f t="shared" si="13"/>
        <v>1</v>
      </c>
      <c r="BS28" s="55">
        <f t="shared" si="14"/>
        <v>0</v>
      </c>
      <c r="BT28" s="2"/>
      <c r="BU28" s="5"/>
    </row>
    <row r="29" spans="2:73" ht="12" x14ac:dyDescent="0.2">
      <c r="B29" s="15"/>
      <c r="C29" s="231" t="s">
        <v>110</v>
      </c>
      <c r="D29" s="256" t="s">
        <v>3</v>
      </c>
      <c r="E29" s="249"/>
      <c r="F29" s="56"/>
      <c r="G29" s="56"/>
      <c r="H29" s="56"/>
      <c r="I29" s="56"/>
      <c r="J29" s="57"/>
      <c r="K29" s="57"/>
      <c r="L29" s="58"/>
      <c r="M29" s="73">
        <v>3</v>
      </c>
      <c r="N29" s="56">
        <v>4</v>
      </c>
      <c r="O29" s="56">
        <v>0</v>
      </c>
      <c r="P29" s="56">
        <v>40</v>
      </c>
      <c r="Q29" s="56">
        <v>3</v>
      </c>
      <c r="R29" s="57">
        <v>0</v>
      </c>
      <c r="S29" s="57">
        <v>0</v>
      </c>
      <c r="T29" s="58">
        <v>0</v>
      </c>
      <c r="U29" s="254"/>
      <c r="V29" s="233"/>
      <c r="W29" s="233"/>
      <c r="X29" s="233"/>
      <c r="Y29" s="233"/>
      <c r="Z29" s="234"/>
      <c r="AA29" s="234"/>
      <c r="AB29" s="235"/>
      <c r="AC29" s="59"/>
      <c r="AD29" s="56"/>
      <c r="AE29" s="56"/>
      <c r="AF29" s="56"/>
      <c r="AG29" s="56"/>
      <c r="AH29" s="57"/>
      <c r="AI29" s="57"/>
      <c r="AJ29" s="58"/>
      <c r="AK29" s="59"/>
      <c r="AL29" s="56"/>
      <c r="AM29" s="56"/>
      <c r="AN29" s="56"/>
      <c r="AO29" s="56"/>
      <c r="AP29" s="57"/>
      <c r="AQ29" s="57"/>
      <c r="AR29" s="263"/>
      <c r="AS29" s="59"/>
      <c r="AT29" s="56"/>
      <c r="AU29" s="56"/>
      <c r="AV29" s="56"/>
      <c r="AW29" s="56"/>
      <c r="AX29" s="57"/>
      <c r="AY29" s="57"/>
      <c r="AZ29" s="58"/>
      <c r="BA29" s="61"/>
      <c r="BB29" s="62">
        <f t="shared" si="6"/>
        <v>1</v>
      </c>
      <c r="BC29" s="63">
        <f t="shared" si="7"/>
        <v>3</v>
      </c>
      <c r="BD29" s="39"/>
      <c r="BE29" s="63">
        <f t="shared" si="8"/>
        <v>3</v>
      </c>
      <c r="BF29" s="39">
        <v>0</v>
      </c>
      <c r="BG29" s="40">
        <v>0</v>
      </c>
      <c r="BH29" s="67">
        <f t="shared" si="0"/>
        <v>3</v>
      </c>
      <c r="BI29" s="62">
        <f t="shared" si="9"/>
        <v>4</v>
      </c>
      <c r="BJ29" s="63">
        <f t="shared" si="1"/>
        <v>0</v>
      </c>
      <c r="BK29" s="63">
        <f t="shared" si="10"/>
        <v>40</v>
      </c>
      <c r="BL29" s="63">
        <f t="shared" si="11"/>
        <v>3</v>
      </c>
      <c r="BM29" s="63">
        <f t="shared" si="2"/>
        <v>1</v>
      </c>
      <c r="BN29" s="63">
        <f t="shared" si="3"/>
        <v>0</v>
      </c>
      <c r="BO29" s="65">
        <f t="shared" si="4"/>
        <v>10</v>
      </c>
      <c r="BP29" s="67">
        <f t="shared" si="5"/>
        <v>13.333333333333334</v>
      </c>
      <c r="BQ29" s="68">
        <f t="shared" si="12"/>
        <v>0</v>
      </c>
      <c r="BR29" s="54">
        <f t="shared" si="13"/>
        <v>0</v>
      </c>
      <c r="BS29" s="55">
        <f t="shared" si="14"/>
        <v>0</v>
      </c>
      <c r="BT29" s="2"/>
      <c r="BU29" s="7"/>
    </row>
    <row r="30" spans="2:73" ht="12" x14ac:dyDescent="0.2">
      <c r="B30" s="15"/>
      <c r="C30" s="15" t="s">
        <v>107</v>
      </c>
      <c r="D30" s="256" t="s">
        <v>3</v>
      </c>
      <c r="E30" s="249"/>
      <c r="F30" s="56"/>
      <c r="G30" s="56"/>
      <c r="H30" s="56"/>
      <c r="I30" s="56"/>
      <c r="J30" s="57"/>
      <c r="K30" s="57"/>
      <c r="L30" s="58"/>
      <c r="M30" s="73">
        <v>28</v>
      </c>
      <c r="N30" s="56">
        <v>4</v>
      </c>
      <c r="O30" s="56">
        <v>0</v>
      </c>
      <c r="P30" s="56">
        <v>35</v>
      </c>
      <c r="Q30" s="56">
        <v>0</v>
      </c>
      <c r="R30" s="57">
        <v>1</v>
      </c>
      <c r="S30" s="57">
        <v>0</v>
      </c>
      <c r="T30" s="58">
        <v>0</v>
      </c>
      <c r="U30" s="254"/>
      <c r="V30" s="233"/>
      <c r="W30" s="233"/>
      <c r="X30" s="233"/>
      <c r="Y30" s="233"/>
      <c r="Z30" s="234"/>
      <c r="AA30" s="234"/>
      <c r="AB30" s="235"/>
      <c r="AC30" s="59"/>
      <c r="AD30" s="56">
        <v>4</v>
      </c>
      <c r="AE30" s="56">
        <v>0</v>
      </c>
      <c r="AF30" s="56">
        <v>16</v>
      </c>
      <c r="AG30" s="56">
        <v>3</v>
      </c>
      <c r="AH30" s="57"/>
      <c r="AI30" s="57"/>
      <c r="AJ30" s="58"/>
      <c r="AK30" s="59">
        <v>5</v>
      </c>
      <c r="AL30" s="56">
        <v>4</v>
      </c>
      <c r="AM30" s="56">
        <v>0</v>
      </c>
      <c r="AN30" s="56">
        <v>15</v>
      </c>
      <c r="AO30" s="56">
        <v>3</v>
      </c>
      <c r="AP30" s="57"/>
      <c r="AQ30" s="57"/>
      <c r="AR30" s="263"/>
      <c r="AS30" s="59"/>
      <c r="AT30" s="56"/>
      <c r="AU30" s="56"/>
      <c r="AV30" s="56"/>
      <c r="AW30" s="56"/>
      <c r="AX30" s="57"/>
      <c r="AY30" s="57"/>
      <c r="AZ30" s="58"/>
      <c r="BA30" s="61"/>
      <c r="BB30" s="62">
        <f t="shared" si="6"/>
        <v>2</v>
      </c>
      <c r="BC30" s="63">
        <f t="shared" si="7"/>
        <v>33</v>
      </c>
      <c r="BD30" s="39"/>
      <c r="BE30" s="63">
        <f t="shared" si="8"/>
        <v>28</v>
      </c>
      <c r="BF30" s="39">
        <v>0</v>
      </c>
      <c r="BG30" s="40">
        <v>0</v>
      </c>
      <c r="BH30" s="67">
        <f t="shared" si="0"/>
        <v>16.5</v>
      </c>
      <c r="BI30" s="62">
        <f t="shared" si="9"/>
        <v>12</v>
      </c>
      <c r="BJ30" s="63">
        <f t="shared" si="1"/>
        <v>0</v>
      </c>
      <c r="BK30" s="63">
        <f t="shared" si="10"/>
        <v>66</v>
      </c>
      <c r="BL30" s="63">
        <f t="shared" si="11"/>
        <v>6</v>
      </c>
      <c r="BM30" s="63">
        <f t="shared" si="2"/>
        <v>1</v>
      </c>
      <c r="BN30" s="63">
        <f t="shared" si="3"/>
        <v>0</v>
      </c>
      <c r="BO30" s="65">
        <f t="shared" si="4"/>
        <v>5.5</v>
      </c>
      <c r="BP30" s="67">
        <f t="shared" si="5"/>
        <v>11</v>
      </c>
      <c r="BQ30" s="68">
        <f t="shared" si="12"/>
        <v>1</v>
      </c>
      <c r="BR30" s="54">
        <f t="shared" si="13"/>
        <v>0</v>
      </c>
      <c r="BS30" s="55">
        <f t="shared" si="14"/>
        <v>0</v>
      </c>
      <c r="BT30" s="2"/>
      <c r="BU30" s="5"/>
    </row>
    <row r="31" spans="2:73" ht="12" x14ac:dyDescent="0.2">
      <c r="B31" s="15"/>
      <c r="C31" s="15" t="s">
        <v>136</v>
      </c>
      <c r="D31" s="256" t="s">
        <v>3</v>
      </c>
      <c r="E31" s="249"/>
      <c r="F31" s="56"/>
      <c r="G31" s="56"/>
      <c r="H31" s="56"/>
      <c r="I31" s="56"/>
      <c r="J31" s="57"/>
      <c r="K31" s="57"/>
      <c r="L31" s="58"/>
      <c r="M31" s="73">
        <v>23</v>
      </c>
      <c r="N31" s="56"/>
      <c r="O31" s="56"/>
      <c r="P31" s="56"/>
      <c r="Q31" s="56"/>
      <c r="R31" s="57">
        <v>1</v>
      </c>
      <c r="S31" s="57">
        <v>0</v>
      </c>
      <c r="T31" s="58">
        <v>0</v>
      </c>
      <c r="U31" s="254"/>
      <c r="V31" s="233"/>
      <c r="W31" s="233"/>
      <c r="X31" s="233"/>
      <c r="Y31" s="233"/>
      <c r="Z31" s="234"/>
      <c r="AA31" s="234"/>
      <c r="AB31" s="235"/>
      <c r="AC31" s="59"/>
      <c r="AD31" s="56"/>
      <c r="AE31" s="56"/>
      <c r="AF31" s="56"/>
      <c r="AG31" s="56"/>
      <c r="AH31" s="57"/>
      <c r="AI31" s="57"/>
      <c r="AJ31" s="58"/>
      <c r="AK31" s="59">
        <v>30</v>
      </c>
      <c r="AL31" s="56">
        <v>2</v>
      </c>
      <c r="AM31" s="56">
        <v>0</v>
      </c>
      <c r="AN31" s="56">
        <v>14</v>
      </c>
      <c r="AO31" s="56">
        <v>1</v>
      </c>
      <c r="AP31" s="57"/>
      <c r="AQ31" s="57"/>
      <c r="AR31" s="263"/>
      <c r="AS31" s="59"/>
      <c r="AT31" s="56"/>
      <c r="AU31" s="56"/>
      <c r="AV31" s="56"/>
      <c r="AW31" s="56"/>
      <c r="AX31" s="57"/>
      <c r="AY31" s="57"/>
      <c r="AZ31" s="58"/>
      <c r="BA31" s="61"/>
      <c r="BB31" s="62">
        <f t="shared" si="6"/>
        <v>2</v>
      </c>
      <c r="BC31" s="63">
        <f t="shared" si="7"/>
        <v>53</v>
      </c>
      <c r="BD31" s="39">
        <v>1</v>
      </c>
      <c r="BE31" s="63">
        <f t="shared" si="8"/>
        <v>30</v>
      </c>
      <c r="BF31" s="39">
        <v>0</v>
      </c>
      <c r="BG31" s="40">
        <v>0</v>
      </c>
      <c r="BH31" s="67">
        <f t="shared" si="0"/>
        <v>53</v>
      </c>
      <c r="BI31" s="62">
        <f t="shared" si="9"/>
        <v>2</v>
      </c>
      <c r="BJ31" s="63">
        <f t="shared" si="1"/>
        <v>0</v>
      </c>
      <c r="BK31" s="63">
        <f t="shared" si="10"/>
        <v>14</v>
      </c>
      <c r="BL31" s="63">
        <f t="shared" si="11"/>
        <v>1</v>
      </c>
      <c r="BM31" s="63">
        <f t="shared" si="2"/>
        <v>0</v>
      </c>
      <c r="BN31" s="63">
        <f t="shared" si="3"/>
        <v>0</v>
      </c>
      <c r="BO31" s="65">
        <f t="shared" si="4"/>
        <v>7</v>
      </c>
      <c r="BP31" s="67">
        <f t="shared" si="5"/>
        <v>14</v>
      </c>
      <c r="BQ31" s="68">
        <f t="shared" si="12"/>
        <v>1</v>
      </c>
      <c r="BR31" s="54">
        <f t="shared" si="13"/>
        <v>0</v>
      </c>
      <c r="BS31" s="55">
        <f t="shared" si="14"/>
        <v>0</v>
      </c>
      <c r="BT31" s="2"/>
      <c r="BU31" s="5"/>
    </row>
    <row r="32" spans="2:73" ht="12" x14ac:dyDescent="0.2">
      <c r="B32" s="15"/>
      <c r="C32" s="15" t="s">
        <v>108</v>
      </c>
      <c r="D32" s="256" t="s">
        <v>3</v>
      </c>
      <c r="E32" s="249"/>
      <c r="F32" s="56"/>
      <c r="G32" s="56"/>
      <c r="H32" s="56"/>
      <c r="I32" s="56"/>
      <c r="J32" s="57"/>
      <c r="K32" s="57"/>
      <c r="L32" s="58"/>
      <c r="M32" s="73">
        <v>1</v>
      </c>
      <c r="N32" s="56">
        <v>4</v>
      </c>
      <c r="O32" s="56">
        <v>0</v>
      </c>
      <c r="P32" s="56">
        <v>29</v>
      </c>
      <c r="Q32" s="56">
        <v>1</v>
      </c>
      <c r="R32" s="57">
        <v>0</v>
      </c>
      <c r="S32" s="57">
        <v>0</v>
      </c>
      <c r="T32" s="58">
        <v>0</v>
      </c>
      <c r="U32" s="254"/>
      <c r="V32" s="233"/>
      <c r="W32" s="233"/>
      <c r="X32" s="233"/>
      <c r="Y32" s="233"/>
      <c r="Z32" s="234"/>
      <c r="AA32" s="234"/>
      <c r="AB32" s="235"/>
      <c r="AC32" s="59"/>
      <c r="AD32" s="56">
        <v>4</v>
      </c>
      <c r="AE32" s="56">
        <v>0</v>
      </c>
      <c r="AF32" s="56">
        <v>22</v>
      </c>
      <c r="AG32" s="56">
        <v>0</v>
      </c>
      <c r="AH32" s="57">
        <v>1</v>
      </c>
      <c r="AI32" s="57"/>
      <c r="AJ32" s="58"/>
      <c r="AK32" s="59"/>
      <c r="AL32" s="56"/>
      <c r="AM32" s="56"/>
      <c r="AN32" s="56"/>
      <c r="AO32" s="56"/>
      <c r="AP32" s="57"/>
      <c r="AQ32" s="57"/>
      <c r="AR32" s="263"/>
      <c r="AS32" s="59"/>
      <c r="AT32" s="56"/>
      <c r="AU32" s="56"/>
      <c r="AV32" s="56"/>
      <c r="AW32" s="56"/>
      <c r="AX32" s="57"/>
      <c r="AY32" s="57"/>
      <c r="AZ32" s="58"/>
      <c r="BA32" s="61"/>
      <c r="BB32" s="62">
        <f t="shared" si="6"/>
        <v>1</v>
      </c>
      <c r="BC32" s="63">
        <f t="shared" si="7"/>
        <v>1</v>
      </c>
      <c r="BD32" s="39">
        <v>1</v>
      </c>
      <c r="BE32" s="63">
        <f t="shared" si="8"/>
        <v>1</v>
      </c>
      <c r="BF32" s="39">
        <v>0</v>
      </c>
      <c r="BG32" s="40">
        <v>0</v>
      </c>
      <c r="BH32" s="67" t="str">
        <f t="shared" si="0"/>
        <v>-</v>
      </c>
      <c r="BI32" s="62">
        <f t="shared" si="9"/>
        <v>8</v>
      </c>
      <c r="BJ32" s="63">
        <f t="shared" si="1"/>
        <v>0</v>
      </c>
      <c r="BK32" s="63">
        <f t="shared" si="10"/>
        <v>51</v>
      </c>
      <c r="BL32" s="63">
        <f t="shared" si="11"/>
        <v>1</v>
      </c>
      <c r="BM32" s="63">
        <f t="shared" si="2"/>
        <v>0</v>
      </c>
      <c r="BN32" s="63">
        <f t="shared" si="3"/>
        <v>0</v>
      </c>
      <c r="BO32" s="65">
        <f t="shared" si="4"/>
        <v>6.375</v>
      </c>
      <c r="BP32" s="67">
        <f t="shared" si="5"/>
        <v>51</v>
      </c>
      <c r="BQ32" s="68">
        <f t="shared" si="12"/>
        <v>1</v>
      </c>
      <c r="BR32" s="54">
        <f t="shared" si="13"/>
        <v>0</v>
      </c>
      <c r="BS32" s="55">
        <f t="shared" si="14"/>
        <v>0</v>
      </c>
      <c r="BT32" s="2"/>
      <c r="BU32" s="5"/>
    </row>
    <row r="33" spans="2:73" x14ac:dyDescent="0.2">
      <c r="B33" s="15"/>
      <c r="C33" s="15" t="s">
        <v>155</v>
      </c>
      <c r="D33" s="256" t="s">
        <v>3</v>
      </c>
      <c r="E33" s="73"/>
      <c r="F33" s="56"/>
      <c r="G33" s="56"/>
      <c r="H33" s="56"/>
      <c r="I33" s="56"/>
      <c r="J33" s="57"/>
      <c r="K33" s="57"/>
      <c r="L33" s="58"/>
      <c r="M33" s="59"/>
      <c r="N33" s="56"/>
      <c r="O33" s="56"/>
      <c r="P33" s="56"/>
      <c r="Q33" s="56"/>
      <c r="R33" s="57"/>
      <c r="S33" s="57"/>
      <c r="T33" s="58"/>
      <c r="U33" s="254"/>
      <c r="V33" s="233"/>
      <c r="W33" s="233"/>
      <c r="X33" s="233"/>
      <c r="Y33" s="233"/>
      <c r="Z33" s="234"/>
      <c r="AA33" s="234"/>
      <c r="AB33" s="235"/>
      <c r="AC33" s="59"/>
      <c r="AD33" s="56"/>
      <c r="AE33" s="56"/>
      <c r="AF33" s="56"/>
      <c r="AG33" s="56"/>
      <c r="AH33" s="57"/>
      <c r="AI33" s="57"/>
      <c r="AJ33" s="58"/>
      <c r="AK33" s="59"/>
      <c r="AL33" s="56"/>
      <c r="AM33" s="56"/>
      <c r="AN33" s="56"/>
      <c r="AO33" s="56"/>
      <c r="AP33" s="57"/>
      <c r="AQ33" s="57"/>
      <c r="AR33" s="263"/>
      <c r="AS33" s="59"/>
      <c r="AT33" s="56"/>
      <c r="AU33" s="56"/>
      <c r="AV33" s="56"/>
      <c r="AW33" s="56"/>
      <c r="AX33" s="57"/>
      <c r="AY33" s="57"/>
      <c r="AZ33" s="58"/>
      <c r="BA33" s="61"/>
      <c r="BB33" s="62">
        <f t="shared" si="6"/>
        <v>0</v>
      </c>
      <c r="BC33" s="63">
        <f t="shared" si="7"/>
        <v>0</v>
      </c>
      <c r="BD33" s="39"/>
      <c r="BE33" s="63">
        <f t="shared" si="8"/>
        <v>0</v>
      </c>
      <c r="BF33" s="39">
        <v>0</v>
      </c>
      <c r="BG33" s="40">
        <v>0</v>
      </c>
      <c r="BH33" s="67" t="str">
        <f t="shared" si="0"/>
        <v>-</v>
      </c>
      <c r="BI33" s="62">
        <f t="shared" si="9"/>
        <v>0</v>
      </c>
      <c r="BJ33" s="63">
        <f t="shared" si="1"/>
        <v>0</v>
      </c>
      <c r="BK33" s="63">
        <f t="shared" si="10"/>
        <v>0</v>
      </c>
      <c r="BL33" s="63">
        <f t="shared" si="11"/>
        <v>0</v>
      </c>
      <c r="BM33" s="63">
        <f t="shared" si="2"/>
        <v>0</v>
      </c>
      <c r="BN33" s="63">
        <f t="shared" si="3"/>
        <v>0</v>
      </c>
      <c r="BO33" s="65" t="str">
        <f t="shared" si="4"/>
        <v>-</v>
      </c>
      <c r="BP33" s="67" t="str">
        <f t="shared" si="5"/>
        <v>-</v>
      </c>
      <c r="BQ33" s="68">
        <f t="shared" si="12"/>
        <v>0</v>
      </c>
      <c r="BR33" s="54">
        <f t="shared" si="13"/>
        <v>0</v>
      </c>
      <c r="BS33" s="55">
        <f t="shared" si="14"/>
        <v>0</v>
      </c>
      <c r="BT33" s="2"/>
      <c r="BU33" s="5"/>
    </row>
    <row r="34" spans="2:73" x14ac:dyDescent="0.2">
      <c r="B34" s="15"/>
      <c r="C34" s="15" t="s">
        <v>105</v>
      </c>
      <c r="D34" s="256" t="s">
        <v>3</v>
      </c>
      <c r="E34" s="73"/>
      <c r="F34" s="56"/>
      <c r="G34" s="56"/>
      <c r="H34" s="56"/>
      <c r="I34" s="56"/>
      <c r="J34" s="57"/>
      <c r="K34" s="57"/>
      <c r="L34" s="58"/>
      <c r="M34" s="59"/>
      <c r="N34" s="56"/>
      <c r="O34" s="56"/>
      <c r="P34" s="56"/>
      <c r="Q34" s="56"/>
      <c r="R34" s="57"/>
      <c r="S34" s="57"/>
      <c r="T34" s="58"/>
      <c r="U34" s="254"/>
      <c r="V34" s="233"/>
      <c r="W34" s="233"/>
      <c r="X34" s="233"/>
      <c r="Y34" s="233"/>
      <c r="Z34" s="234"/>
      <c r="AA34" s="234"/>
      <c r="AB34" s="235"/>
      <c r="AC34" s="59">
        <v>40</v>
      </c>
      <c r="AD34" s="56"/>
      <c r="AE34" s="56"/>
      <c r="AF34" s="56"/>
      <c r="AG34" s="56"/>
      <c r="AH34" s="57"/>
      <c r="AI34" s="57"/>
      <c r="AJ34" s="58"/>
      <c r="AK34" s="59">
        <v>30</v>
      </c>
      <c r="AL34" s="56"/>
      <c r="AM34" s="56"/>
      <c r="AN34" s="56"/>
      <c r="AO34" s="56"/>
      <c r="AP34" s="57"/>
      <c r="AQ34" s="57"/>
      <c r="AR34" s="263"/>
      <c r="AS34" s="59"/>
      <c r="AT34" s="56"/>
      <c r="AU34" s="56"/>
      <c r="AV34" s="56"/>
      <c r="AW34" s="56"/>
      <c r="AX34" s="57"/>
      <c r="AY34" s="57"/>
      <c r="AZ34" s="58"/>
      <c r="BA34" s="61"/>
      <c r="BB34" s="62">
        <f t="shared" si="6"/>
        <v>2</v>
      </c>
      <c r="BC34" s="63">
        <f t="shared" si="7"/>
        <v>70</v>
      </c>
      <c r="BD34" s="39">
        <v>1</v>
      </c>
      <c r="BE34" s="63">
        <f t="shared" si="8"/>
        <v>40</v>
      </c>
      <c r="BF34" s="39">
        <v>0</v>
      </c>
      <c r="BG34" s="40">
        <v>0</v>
      </c>
      <c r="BH34" s="67">
        <f t="shared" si="0"/>
        <v>70</v>
      </c>
      <c r="BI34" s="62">
        <f t="shared" si="9"/>
        <v>0</v>
      </c>
      <c r="BJ34" s="63">
        <f t="shared" si="1"/>
        <v>0</v>
      </c>
      <c r="BK34" s="63">
        <f t="shared" si="10"/>
        <v>0</v>
      </c>
      <c r="BL34" s="63">
        <f t="shared" si="11"/>
        <v>0</v>
      </c>
      <c r="BM34" s="63">
        <f t="shared" si="2"/>
        <v>0</v>
      </c>
      <c r="BN34" s="63">
        <f t="shared" si="3"/>
        <v>0</v>
      </c>
      <c r="BO34" s="65" t="str">
        <f t="shared" si="4"/>
        <v>-</v>
      </c>
      <c r="BP34" s="67" t="str">
        <f t="shared" si="5"/>
        <v>-</v>
      </c>
      <c r="BQ34" s="68">
        <f t="shared" si="12"/>
        <v>0</v>
      </c>
      <c r="BR34" s="54">
        <f t="shared" si="13"/>
        <v>0</v>
      </c>
      <c r="BS34" s="55">
        <f t="shared" si="14"/>
        <v>0</v>
      </c>
      <c r="BT34" s="2"/>
      <c r="BU34" s="5"/>
    </row>
    <row r="35" spans="2:73" x14ac:dyDescent="0.2">
      <c r="B35" s="15"/>
      <c r="C35" s="15" t="s">
        <v>106</v>
      </c>
      <c r="D35" s="256" t="s">
        <v>3</v>
      </c>
      <c r="E35" s="73"/>
      <c r="F35" s="56"/>
      <c r="G35" s="56"/>
      <c r="H35" s="56"/>
      <c r="I35" s="56"/>
      <c r="J35" s="57"/>
      <c r="K35" s="57"/>
      <c r="L35" s="58"/>
      <c r="M35" s="59"/>
      <c r="N35" s="56"/>
      <c r="O35" s="56"/>
      <c r="P35" s="56"/>
      <c r="Q35" s="56"/>
      <c r="R35" s="57"/>
      <c r="S35" s="57"/>
      <c r="T35" s="58"/>
      <c r="U35" s="254"/>
      <c r="V35" s="233"/>
      <c r="W35" s="233"/>
      <c r="X35" s="233"/>
      <c r="Y35" s="233"/>
      <c r="Z35" s="234"/>
      <c r="AA35" s="234"/>
      <c r="AB35" s="235"/>
      <c r="AC35" s="59"/>
      <c r="AD35" s="56"/>
      <c r="AE35" s="56"/>
      <c r="AF35" s="56"/>
      <c r="AG35" s="56"/>
      <c r="AH35" s="57">
        <v>1</v>
      </c>
      <c r="AI35" s="57">
        <v>1</v>
      </c>
      <c r="AJ35" s="58"/>
      <c r="AK35" s="59"/>
      <c r="AL35" s="56"/>
      <c r="AM35" s="56"/>
      <c r="AN35" s="56"/>
      <c r="AO35" s="56"/>
      <c r="AP35" s="57"/>
      <c r="AQ35" s="57"/>
      <c r="AR35" s="263"/>
      <c r="AS35" s="59"/>
      <c r="AT35" s="56"/>
      <c r="AU35" s="56"/>
      <c r="AV35" s="56"/>
      <c r="AW35" s="56"/>
      <c r="AX35" s="57"/>
      <c r="AY35" s="57"/>
      <c r="AZ35" s="58"/>
      <c r="BA35" s="61"/>
      <c r="BB35" s="62">
        <f t="shared" si="6"/>
        <v>0</v>
      </c>
      <c r="BC35" s="63">
        <f t="shared" si="7"/>
        <v>0</v>
      </c>
      <c r="BD35" s="39"/>
      <c r="BE35" s="63">
        <f t="shared" si="8"/>
        <v>0</v>
      </c>
      <c r="BF35" s="39">
        <v>0</v>
      </c>
      <c r="BG35" s="40">
        <v>0</v>
      </c>
      <c r="BH35" s="67" t="str">
        <f t="shared" si="0"/>
        <v>-</v>
      </c>
      <c r="BI35" s="62">
        <f t="shared" si="9"/>
        <v>0</v>
      </c>
      <c r="BJ35" s="63">
        <f t="shared" si="1"/>
        <v>0</v>
      </c>
      <c r="BK35" s="63">
        <f t="shared" si="10"/>
        <v>0</v>
      </c>
      <c r="BL35" s="63">
        <f t="shared" si="11"/>
        <v>0</v>
      </c>
      <c r="BM35" s="63">
        <f t="shared" si="2"/>
        <v>0</v>
      </c>
      <c r="BN35" s="63">
        <f t="shared" si="3"/>
        <v>0</v>
      </c>
      <c r="BO35" s="65" t="str">
        <f t="shared" si="4"/>
        <v>-</v>
      </c>
      <c r="BP35" s="67" t="str">
        <f t="shared" si="5"/>
        <v>-</v>
      </c>
      <c r="BQ35" s="68">
        <f t="shared" si="12"/>
        <v>1</v>
      </c>
      <c r="BR35" s="54">
        <f t="shared" si="13"/>
        <v>1</v>
      </c>
      <c r="BS35" s="55">
        <f t="shared" si="14"/>
        <v>0</v>
      </c>
      <c r="BT35" s="2"/>
      <c r="BU35" s="5"/>
    </row>
    <row r="36" spans="2:73" x14ac:dyDescent="0.2">
      <c r="B36" s="15"/>
      <c r="C36" s="15" t="s">
        <v>109</v>
      </c>
      <c r="D36" s="256" t="s">
        <v>3</v>
      </c>
      <c r="E36" s="73"/>
      <c r="F36" s="56"/>
      <c r="G36" s="56"/>
      <c r="H36" s="56"/>
      <c r="I36" s="56"/>
      <c r="J36" s="57"/>
      <c r="K36" s="57"/>
      <c r="L36" s="58"/>
      <c r="M36" s="59"/>
      <c r="N36" s="56"/>
      <c r="O36" s="56"/>
      <c r="P36" s="56"/>
      <c r="Q36" s="56"/>
      <c r="R36" s="57"/>
      <c r="S36" s="57"/>
      <c r="T36" s="58"/>
      <c r="U36" s="232"/>
      <c r="V36" s="233"/>
      <c r="W36" s="233"/>
      <c r="X36" s="233"/>
      <c r="Y36" s="233"/>
      <c r="Z36" s="234"/>
      <c r="AA36" s="234"/>
      <c r="AB36" s="235"/>
      <c r="AC36" s="59"/>
      <c r="AD36" s="56"/>
      <c r="AE36" s="56"/>
      <c r="AF36" s="56"/>
      <c r="AG36" s="56"/>
      <c r="AH36" s="57">
        <v>2</v>
      </c>
      <c r="AI36" s="57"/>
      <c r="AJ36" s="58"/>
      <c r="AK36" s="59">
        <v>18</v>
      </c>
      <c r="AL36" s="56">
        <v>4</v>
      </c>
      <c r="AM36" s="56">
        <v>0</v>
      </c>
      <c r="AN36" s="56">
        <v>27</v>
      </c>
      <c r="AO36" s="56">
        <v>2</v>
      </c>
      <c r="AP36" s="57"/>
      <c r="AQ36" s="57"/>
      <c r="AR36" s="263"/>
      <c r="AS36" s="59"/>
      <c r="AT36" s="56"/>
      <c r="AU36" s="56"/>
      <c r="AV36" s="56"/>
      <c r="AW36" s="56"/>
      <c r="AX36" s="57"/>
      <c r="AY36" s="57"/>
      <c r="AZ36" s="58"/>
      <c r="BA36" s="61"/>
      <c r="BB36" s="62">
        <f t="shared" si="6"/>
        <v>1</v>
      </c>
      <c r="BC36" s="63">
        <f t="shared" si="7"/>
        <v>18</v>
      </c>
      <c r="BD36" s="39">
        <v>1</v>
      </c>
      <c r="BE36" s="63">
        <f t="shared" si="8"/>
        <v>18</v>
      </c>
      <c r="BF36" s="39">
        <v>0</v>
      </c>
      <c r="BG36" s="40">
        <v>0</v>
      </c>
      <c r="BH36" s="67" t="str">
        <f t="shared" si="0"/>
        <v>-</v>
      </c>
      <c r="BI36" s="62">
        <f t="shared" si="9"/>
        <v>4</v>
      </c>
      <c r="BJ36" s="63">
        <f t="shared" si="1"/>
        <v>0</v>
      </c>
      <c r="BK36" s="63">
        <f t="shared" si="10"/>
        <v>27</v>
      </c>
      <c r="BL36" s="63">
        <f t="shared" si="11"/>
        <v>2</v>
      </c>
      <c r="BM36" s="63">
        <f t="shared" si="2"/>
        <v>0</v>
      </c>
      <c r="BN36" s="63">
        <f t="shared" si="3"/>
        <v>0</v>
      </c>
      <c r="BO36" s="65">
        <f t="shared" si="4"/>
        <v>6.75</v>
      </c>
      <c r="BP36" s="67">
        <f t="shared" si="5"/>
        <v>13.5</v>
      </c>
      <c r="BQ36" s="68">
        <f t="shared" si="12"/>
        <v>2</v>
      </c>
      <c r="BR36" s="54">
        <f t="shared" si="13"/>
        <v>0</v>
      </c>
      <c r="BS36" s="55">
        <f t="shared" si="14"/>
        <v>0</v>
      </c>
      <c r="BT36" s="2"/>
      <c r="BU36" s="5"/>
    </row>
    <row r="37" spans="2:73" x14ac:dyDescent="0.2">
      <c r="B37" s="15"/>
      <c r="C37" s="15" t="s">
        <v>187</v>
      </c>
      <c r="D37" s="256" t="s">
        <v>3</v>
      </c>
      <c r="E37" s="73"/>
      <c r="F37" s="56"/>
      <c r="G37" s="56"/>
      <c r="H37" s="56"/>
      <c r="I37" s="56"/>
      <c r="J37" s="57"/>
      <c r="K37" s="57"/>
      <c r="L37" s="58"/>
      <c r="M37" s="59"/>
      <c r="N37" s="56"/>
      <c r="O37" s="56"/>
      <c r="P37" s="56"/>
      <c r="Q37" s="56"/>
      <c r="R37" s="57"/>
      <c r="S37" s="57"/>
      <c r="T37" s="58"/>
      <c r="U37" s="232"/>
      <c r="V37" s="233"/>
      <c r="W37" s="233"/>
      <c r="X37" s="233"/>
      <c r="Y37" s="233"/>
      <c r="Z37" s="234"/>
      <c r="AA37" s="234"/>
      <c r="AB37" s="235"/>
      <c r="AC37" s="59"/>
      <c r="AD37" s="56"/>
      <c r="AE37" s="56"/>
      <c r="AF37" s="56"/>
      <c r="AG37" s="56"/>
      <c r="AH37" s="57"/>
      <c r="AI37" s="57"/>
      <c r="AJ37" s="58"/>
      <c r="AK37" s="59">
        <v>3</v>
      </c>
      <c r="AL37" s="56"/>
      <c r="AM37" s="56"/>
      <c r="AN37" s="56"/>
      <c r="AO37" s="56"/>
      <c r="AP37" s="57"/>
      <c r="AQ37" s="57"/>
      <c r="AR37" s="263"/>
      <c r="AS37" s="59"/>
      <c r="AT37" s="56"/>
      <c r="AU37" s="56"/>
      <c r="AV37" s="56"/>
      <c r="AW37" s="56"/>
      <c r="AX37" s="57"/>
      <c r="AY37" s="57"/>
      <c r="AZ37" s="58"/>
      <c r="BA37" s="61"/>
      <c r="BB37" s="62">
        <f t="shared" si="6"/>
        <v>1</v>
      </c>
      <c r="BC37" s="63">
        <f t="shared" si="7"/>
        <v>3</v>
      </c>
      <c r="BD37" s="39">
        <v>1</v>
      </c>
      <c r="BE37" s="63">
        <f t="shared" si="8"/>
        <v>3</v>
      </c>
      <c r="BF37" s="39">
        <v>0</v>
      </c>
      <c r="BG37" s="40">
        <v>0</v>
      </c>
      <c r="BH37" s="67" t="str">
        <f t="shared" si="0"/>
        <v>-</v>
      </c>
      <c r="BI37" s="62">
        <f t="shared" si="9"/>
        <v>0</v>
      </c>
      <c r="BJ37" s="63">
        <f t="shared" si="1"/>
        <v>0</v>
      </c>
      <c r="BK37" s="63">
        <f t="shared" si="10"/>
        <v>0</v>
      </c>
      <c r="BL37" s="63">
        <f t="shared" si="11"/>
        <v>0</v>
      </c>
      <c r="BM37" s="63">
        <f t="shared" si="2"/>
        <v>0</v>
      </c>
      <c r="BN37" s="63">
        <f t="shared" si="3"/>
        <v>0</v>
      </c>
      <c r="BO37" s="65" t="str">
        <f t="shared" si="4"/>
        <v>-</v>
      </c>
      <c r="BP37" s="67" t="str">
        <f t="shared" si="5"/>
        <v>-</v>
      </c>
      <c r="BQ37" s="68">
        <f t="shared" si="12"/>
        <v>0</v>
      </c>
      <c r="BR37" s="54">
        <f t="shared" si="13"/>
        <v>0</v>
      </c>
      <c r="BS37" s="55">
        <f t="shared" si="14"/>
        <v>0</v>
      </c>
      <c r="BT37" s="2"/>
      <c r="BU37" s="5"/>
    </row>
    <row r="38" spans="2:73" x14ac:dyDescent="0.2">
      <c r="B38" s="15"/>
      <c r="C38" s="15" t="s">
        <v>188</v>
      </c>
      <c r="D38" s="256" t="s">
        <v>3</v>
      </c>
      <c r="E38" s="73"/>
      <c r="F38" s="56"/>
      <c r="G38" s="56"/>
      <c r="H38" s="56"/>
      <c r="I38" s="56"/>
      <c r="J38" s="57"/>
      <c r="K38" s="57"/>
      <c r="L38" s="58"/>
      <c r="M38" s="59"/>
      <c r="N38" s="56"/>
      <c r="O38" s="56"/>
      <c r="P38" s="56"/>
      <c r="Q38" s="56"/>
      <c r="R38" s="57"/>
      <c r="S38" s="57"/>
      <c r="T38" s="58"/>
      <c r="U38" s="232"/>
      <c r="V38" s="233"/>
      <c r="W38" s="233"/>
      <c r="X38" s="233"/>
      <c r="Y38" s="233"/>
      <c r="Z38" s="234"/>
      <c r="AA38" s="234"/>
      <c r="AB38" s="235"/>
      <c r="AC38" s="59"/>
      <c r="AD38" s="56"/>
      <c r="AE38" s="56"/>
      <c r="AF38" s="56"/>
      <c r="AG38" s="56"/>
      <c r="AH38" s="57"/>
      <c r="AI38" s="57"/>
      <c r="AJ38" s="58"/>
      <c r="AK38" s="59">
        <v>0</v>
      </c>
      <c r="AL38" s="56"/>
      <c r="AM38" s="56"/>
      <c r="AN38" s="56"/>
      <c r="AO38" s="56"/>
      <c r="AP38" s="57">
        <v>1</v>
      </c>
      <c r="AQ38" s="57"/>
      <c r="AR38" s="263"/>
      <c r="AS38" s="59"/>
      <c r="AT38" s="56"/>
      <c r="AU38" s="56"/>
      <c r="AV38" s="56"/>
      <c r="AW38" s="56"/>
      <c r="AX38" s="57"/>
      <c r="AY38" s="57"/>
      <c r="AZ38" s="58"/>
      <c r="BA38" s="61"/>
      <c r="BB38" s="62">
        <f t="shared" si="6"/>
        <v>1</v>
      </c>
      <c r="BC38" s="63">
        <f t="shared" si="7"/>
        <v>0</v>
      </c>
      <c r="BD38" s="39">
        <v>1</v>
      </c>
      <c r="BE38" s="63">
        <f t="shared" si="8"/>
        <v>0</v>
      </c>
      <c r="BF38" s="39">
        <v>0</v>
      </c>
      <c r="BG38" s="40">
        <v>0</v>
      </c>
      <c r="BH38" s="67" t="str">
        <f t="shared" si="0"/>
        <v>-</v>
      </c>
      <c r="BI38" s="62">
        <f t="shared" si="9"/>
        <v>0</v>
      </c>
      <c r="BJ38" s="63">
        <f t="shared" si="1"/>
        <v>0</v>
      </c>
      <c r="BK38" s="63">
        <f t="shared" si="10"/>
        <v>0</v>
      </c>
      <c r="BL38" s="63">
        <f t="shared" si="11"/>
        <v>0</v>
      </c>
      <c r="BM38" s="63">
        <f t="shared" si="2"/>
        <v>0</v>
      </c>
      <c r="BN38" s="63">
        <f t="shared" si="3"/>
        <v>0</v>
      </c>
      <c r="BO38" s="65" t="str">
        <f t="shared" si="4"/>
        <v>-</v>
      </c>
      <c r="BP38" s="67" t="str">
        <f t="shared" si="5"/>
        <v>-</v>
      </c>
      <c r="BQ38" s="68">
        <f t="shared" si="12"/>
        <v>1</v>
      </c>
      <c r="BR38" s="54">
        <f t="shared" si="13"/>
        <v>0</v>
      </c>
      <c r="BS38" s="55">
        <f t="shared" si="14"/>
        <v>0</v>
      </c>
      <c r="BT38" s="2"/>
      <c r="BU38" s="5"/>
    </row>
    <row r="39" spans="2:73" x14ac:dyDescent="0.2">
      <c r="B39" s="15"/>
      <c r="C39" s="15" t="s">
        <v>139</v>
      </c>
      <c r="D39" s="257" t="s">
        <v>3</v>
      </c>
      <c r="E39" s="73"/>
      <c r="F39" s="56"/>
      <c r="G39" s="56"/>
      <c r="H39" s="56"/>
      <c r="I39" s="56"/>
      <c r="J39" s="57"/>
      <c r="K39" s="57"/>
      <c r="L39" s="58"/>
      <c r="M39" s="59"/>
      <c r="N39" s="56"/>
      <c r="O39" s="56"/>
      <c r="P39" s="56"/>
      <c r="Q39" s="56"/>
      <c r="R39" s="57"/>
      <c r="S39" s="57"/>
      <c r="T39" s="58"/>
      <c r="U39" s="232"/>
      <c r="V39" s="233"/>
      <c r="W39" s="233"/>
      <c r="X39" s="233"/>
      <c r="Y39" s="233"/>
      <c r="Z39" s="234"/>
      <c r="AA39" s="234"/>
      <c r="AB39" s="235"/>
      <c r="AC39" s="59"/>
      <c r="AD39" s="56"/>
      <c r="AE39" s="56"/>
      <c r="AF39" s="56"/>
      <c r="AG39" s="56"/>
      <c r="AH39" s="57">
        <v>1</v>
      </c>
      <c r="AI39" s="57"/>
      <c r="AJ39" s="58"/>
      <c r="AK39" s="59"/>
      <c r="AL39" s="56"/>
      <c r="AM39" s="56"/>
      <c r="AN39" s="56"/>
      <c r="AO39" s="56"/>
      <c r="AP39" s="57"/>
      <c r="AQ39" s="57"/>
      <c r="AR39" s="263"/>
      <c r="AS39" s="59"/>
      <c r="AT39" s="56"/>
      <c r="AU39" s="56"/>
      <c r="AV39" s="56"/>
      <c r="AW39" s="56"/>
      <c r="AX39" s="57"/>
      <c r="AY39" s="57"/>
      <c r="AZ39" s="58"/>
      <c r="BA39" s="61"/>
      <c r="BB39" s="62">
        <f t="shared" si="6"/>
        <v>0</v>
      </c>
      <c r="BC39" s="63">
        <f t="shared" si="7"/>
        <v>0</v>
      </c>
      <c r="BD39" s="39"/>
      <c r="BE39" s="63">
        <f t="shared" si="8"/>
        <v>0</v>
      </c>
      <c r="BF39" s="39">
        <v>0</v>
      </c>
      <c r="BG39" s="40">
        <v>0</v>
      </c>
      <c r="BH39" s="67" t="str">
        <f t="shared" si="0"/>
        <v>-</v>
      </c>
      <c r="BI39" s="62">
        <f t="shared" si="9"/>
        <v>0</v>
      </c>
      <c r="BJ39" s="63">
        <f t="shared" si="1"/>
        <v>0</v>
      </c>
      <c r="BK39" s="63">
        <f t="shared" si="10"/>
        <v>0</v>
      </c>
      <c r="BL39" s="63">
        <f t="shared" si="11"/>
        <v>0</v>
      </c>
      <c r="BM39" s="63">
        <f t="shared" si="2"/>
        <v>0</v>
      </c>
      <c r="BN39" s="63">
        <f t="shared" si="3"/>
        <v>0</v>
      </c>
      <c r="BO39" s="65" t="str">
        <f t="shared" si="4"/>
        <v>-</v>
      </c>
      <c r="BP39" s="67" t="str">
        <f>IF(ISERROR(BK39/BL39),"-",BK39/BL39)</f>
        <v>-</v>
      </c>
      <c r="BQ39" s="68">
        <f t="shared" si="12"/>
        <v>1</v>
      </c>
      <c r="BR39" s="54">
        <f t="shared" si="13"/>
        <v>0</v>
      </c>
      <c r="BS39" s="55">
        <f t="shared" si="14"/>
        <v>0</v>
      </c>
      <c r="BT39" s="2"/>
      <c r="BU39" s="5"/>
    </row>
    <row r="40" spans="2:73" x14ac:dyDescent="0.2">
      <c r="B40" s="15"/>
      <c r="C40" s="15" t="s">
        <v>124</v>
      </c>
      <c r="D40" s="258" t="s">
        <v>6</v>
      </c>
      <c r="E40" s="73">
        <v>83</v>
      </c>
      <c r="F40" s="56">
        <v>4</v>
      </c>
      <c r="G40" s="56">
        <v>0</v>
      </c>
      <c r="H40" s="56">
        <v>28</v>
      </c>
      <c r="I40" s="56">
        <v>1</v>
      </c>
      <c r="J40" s="57"/>
      <c r="K40" s="57"/>
      <c r="L40" s="58"/>
      <c r="M40" s="59">
        <v>38</v>
      </c>
      <c r="N40" s="56">
        <v>4</v>
      </c>
      <c r="O40" s="56">
        <v>0</v>
      </c>
      <c r="P40" s="56">
        <v>34</v>
      </c>
      <c r="Q40" s="56">
        <v>1</v>
      </c>
      <c r="R40" s="57">
        <v>2</v>
      </c>
      <c r="S40" s="57"/>
      <c r="T40" s="58"/>
      <c r="U40" s="59">
        <v>43</v>
      </c>
      <c r="V40" s="56">
        <v>3</v>
      </c>
      <c r="W40" s="56">
        <v>0</v>
      </c>
      <c r="X40" s="56">
        <v>31</v>
      </c>
      <c r="Y40" s="56">
        <v>0</v>
      </c>
      <c r="Z40" s="57"/>
      <c r="AA40" s="57"/>
      <c r="AB40" s="58"/>
      <c r="AC40" s="253"/>
      <c r="AD40" s="251"/>
      <c r="AE40" s="251"/>
      <c r="AF40" s="251"/>
      <c r="AG40" s="251"/>
      <c r="AH40" s="252"/>
      <c r="AI40" s="252"/>
      <c r="AJ40" s="58"/>
      <c r="AK40" s="59"/>
      <c r="AL40" s="56"/>
      <c r="AM40" s="56"/>
      <c r="AN40" s="56"/>
      <c r="AO40" s="56"/>
      <c r="AP40" s="57"/>
      <c r="AQ40" s="57"/>
      <c r="AR40" s="263"/>
      <c r="AS40" s="59"/>
      <c r="AT40" s="56"/>
      <c r="AU40" s="56"/>
      <c r="AV40" s="56"/>
      <c r="AW40" s="56"/>
      <c r="AX40" s="57"/>
      <c r="AY40" s="57"/>
      <c r="AZ40" s="58"/>
      <c r="BA40" s="61"/>
      <c r="BB40" s="62">
        <f t="shared" si="6"/>
        <v>3</v>
      </c>
      <c r="BC40" s="63">
        <f t="shared" si="7"/>
        <v>164</v>
      </c>
      <c r="BD40" s="39"/>
      <c r="BE40" s="63">
        <f t="shared" si="8"/>
        <v>83</v>
      </c>
      <c r="BF40" s="39">
        <v>1</v>
      </c>
      <c r="BG40" s="40">
        <v>0</v>
      </c>
      <c r="BH40" s="67">
        <f t="shared" si="0"/>
        <v>54.666666666666664</v>
      </c>
      <c r="BI40" s="62">
        <f t="shared" si="9"/>
        <v>11</v>
      </c>
      <c r="BJ40" s="63">
        <f t="shared" si="1"/>
        <v>0</v>
      </c>
      <c r="BK40" s="63">
        <f t="shared" si="10"/>
        <v>93</v>
      </c>
      <c r="BL40" s="63">
        <f t="shared" si="11"/>
        <v>2</v>
      </c>
      <c r="BM40" s="63">
        <f t="shared" si="2"/>
        <v>0</v>
      </c>
      <c r="BN40" s="63">
        <f t="shared" si="3"/>
        <v>0</v>
      </c>
      <c r="BO40" s="65">
        <f t="shared" si="4"/>
        <v>8.454545454545455</v>
      </c>
      <c r="BP40" s="67">
        <f t="shared" ref="BP40:BP72" si="15">IF(ISERROR(BK40/BL40),"-",BK40/BL40)</f>
        <v>46.5</v>
      </c>
      <c r="BQ40" s="68">
        <f t="shared" si="12"/>
        <v>2</v>
      </c>
      <c r="BR40" s="54">
        <f t="shared" si="13"/>
        <v>0</v>
      </c>
      <c r="BS40" s="55">
        <f t="shared" si="14"/>
        <v>0</v>
      </c>
      <c r="BT40" s="2"/>
      <c r="BU40" s="5"/>
    </row>
    <row r="41" spans="2:73" x14ac:dyDescent="0.2">
      <c r="B41" s="15"/>
      <c r="C41" s="15" t="s">
        <v>152</v>
      </c>
      <c r="D41" s="258" t="s">
        <v>6</v>
      </c>
      <c r="E41" s="73">
        <v>17</v>
      </c>
      <c r="F41" s="56"/>
      <c r="G41" s="56"/>
      <c r="H41" s="56"/>
      <c r="I41" s="56"/>
      <c r="J41" s="57"/>
      <c r="K41" s="57"/>
      <c r="L41" s="58"/>
      <c r="M41" s="59">
        <v>18</v>
      </c>
      <c r="N41" s="56"/>
      <c r="O41" s="56"/>
      <c r="P41" s="56"/>
      <c r="Q41" s="56"/>
      <c r="R41" s="57"/>
      <c r="S41" s="57"/>
      <c r="T41" s="58"/>
      <c r="U41" s="59">
        <v>4</v>
      </c>
      <c r="V41" s="56"/>
      <c r="W41" s="56"/>
      <c r="X41" s="56"/>
      <c r="Y41" s="56"/>
      <c r="Z41" s="57"/>
      <c r="AA41" s="57"/>
      <c r="AB41" s="58"/>
      <c r="AC41" s="253"/>
      <c r="AD41" s="251"/>
      <c r="AE41" s="251"/>
      <c r="AF41" s="251"/>
      <c r="AG41" s="251"/>
      <c r="AH41" s="252"/>
      <c r="AI41" s="252"/>
      <c r="AJ41" s="58"/>
      <c r="AK41" s="59"/>
      <c r="AL41" s="56"/>
      <c r="AM41" s="56"/>
      <c r="AN41" s="56"/>
      <c r="AO41" s="56"/>
      <c r="AP41" s="57"/>
      <c r="AQ41" s="57"/>
      <c r="AR41" s="263"/>
      <c r="AS41" s="59"/>
      <c r="AT41" s="56"/>
      <c r="AU41" s="56"/>
      <c r="AV41" s="56"/>
      <c r="AW41" s="56"/>
      <c r="AX41" s="57"/>
      <c r="AY41" s="57"/>
      <c r="AZ41" s="58"/>
      <c r="BA41" s="61"/>
      <c r="BB41" s="62">
        <f t="shared" si="6"/>
        <v>3</v>
      </c>
      <c r="BC41" s="63">
        <f t="shared" si="7"/>
        <v>39</v>
      </c>
      <c r="BD41" s="39"/>
      <c r="BE41" s="63">
        <f t="shared" si="8"/>
        <v>18</v>
      </c>
      <c r="BF41" s="39">
        <v>0</v>
      </c>
      <c r="BG41" s="40">
        <v>0</v>
      </c>
      <c r="BH41" s="67">
        <f t="shared" si="0"/>
        <v>13</v>
      </c>
      <c r="BI41" s="62">
        <f t="shared" si="9"/>
        <v>0</v>
      </c>
      <c r="BJ41" s="63">
        <f t="shared" si="1"/>
        <v>0</v>
      </c>
      <c r="BK41" s="63">
        <f t="shared" si="10"/>
        <v>0</v>
      </c>
      <c r="BL41" s="63">
        <f t="shared" si="11"/>
        <v>0</v>
      </c>
      <c r="BM41" s="63">
        <f t="shared" si="2"/>
        <v>0</v>
      </c>
      <c r="BN41" s="63">
        <f t="shared" si="3"/>
        <v>0</v>
      </c>
      <c r="BO41" s="65" t="str">
        <f t="shared" si="4"/>
        <v>-</v>
      </c>
      <c r="BP41" s="67" t="str">
        <f t="shared" si="15"/>
        <v>-</v>
      </c>
      <c r="BQ41" s="68">
        <f t="shared" si="12"/>
        <v>0</v>
      </c>
      <c r="BR41" s="54">
        <f t="shared" si="13"/>
        <v>0</v>
      </c>
      <c r="BS41" s="55">
        <f t="shared" si="14"/>
        <v>0</v>
      </c>
      <c r="BT41" s="2"/>
      <c r="BU41" s="5"/>
    </row>
    <row r="42" spans="2:73" x14ac:dyDescent="0.2">
      <c r="B42" s="15"/>
      <c r="C42" s="15" t="s">
        <v>121</v>
      </c>
      <c r="D42" s="258" t="s">
        <v>6</v>
      </c>
      <c r="E42" s="73">
        <v>6</v>
      </c>
      <c r="F42" s="56"/>
      <c r="G42" s="56"/>
      <c r="H42" s="56"/>
      <c r="I42" s="56"/>
      <c r="J42" s="57"/>
      <c r="K42" s="57"/>
      <c r="L42" s="58"/>
      <c r="M42" s="59"/>
      <c r="N42" s="56"/>
      <c r="O42" s="56"/>
      <c r="P42" s="56"/>
      <c r="Q42" s="56"/>
      <c r="R42" s="57"/>
      <c r="S42" s="57"/>
      <c r="T42" s="58"/>
      <c r="U42" s="59">
        <v>7</v>
      </c>
      <c r="V42" s="56"/>
      <c r="W42" s="56"/>
      <c r="X42" s="56"/>
      <c r="Y42" s="56"/>
      <c r="Z42" s="57"/>
      <c r="AA42" s="57"/>
      <c r="AB42" s="58"/>
      <c r="AC42" s="253"/>
      <c r="AD42" s="251"/>
      <c r="AE42" s="251"/>
      <c r="AF42" s="251"/>
      <c r="AG42" s="251"/>
      <c r="AH42" s="252"/>
      <c r="AI42" s="252"/>
      <c r="AJ42" s="58"/>
      <c r="AK42" s="59"/>
      <c r="AL42" s="56"/>
      <c r="AM42" s="56"/>
      <c r="AN42" s="56"/>
      <c r="AO42" s="56"/>
      <c r="AP42" s="57"/>
      <c r="AQ42" s="57"/>
      <c r="AR42" s="263"/>
      <c r="AS42" s="59"/>
      <c r="AT42" s="56"/>
      <c r="AU42" s="56"/>
      <c r="AV42" s="56"/>
      <c r="AW42" s="56"/>
      <c r="AX42" s="57"/>
      <c r="AY42" s="57"/>
      <c r="AZ42" s="58"/>
      <c r="BA42" s="61"/>
      <c r="BB42" s="62">
        <f t="shared" si="6"/>
        <v>2</v>
      </c>
      <c r="BC42" s="63">
        <f t="shared" si="7"/>
        <v>13</v>
      </c>
      <c r="BD42" s="39">
        <v>1</v>
      </c>
      <c r="BE42" s="63">
        <f t="shared" si="8"/>
        <v>7</v>
      </c>
      <c r="BF42" s="39">
        <v>0</v>
      </c>
      <c r="BG42" s="40">
        <v>0</v>
      </c>
      <c r="BH42" s="67">
        <f t="shared" si="0"/>
        <v>13</v>
      </c>
      <c r="BI42" s="62">
        <f t="shared" si="9"/>
        <v>0</v>
      </c>
      <c r="BJ42" s="63">
        <f t="shared" si="1"/>
        <v>0</v>
      </c>
      <c r="BK42" s="63">
        <f t="shared" si="10"/>
        <v>0</v>
      </c>
      <c r="BL42" s="63">
        <f t="shared" si="11"/>
        <v>0</v>
      </c>
      <c r="BM42" s="63">
        <f t="shared" si="2"/>
        <v>0</v>
      </c>
      <c r="BN42" s="63">
        <f t="shared" si="3"/>
        <v>0</v>
      </c>
      <c r="BO42" s="65" t="str">
        <f t="shared" si="4"/>
        <v>-</v>
      </c>
      <c r="BP42" s="67" t="str">
        <f t="shared" si="15"/>
        <v>-</v>
      </c>
      <c r="BQ42" s="68">
        <f t="shared" si="12"/>
        <v>0</v>
      </c>
      <c r="BR42" s="54">
        <f t="shared" si="13"/>
        <v>0</v>
      </c>
      <c r="BS42" s="55">
        <f t="shared" si="14"/>
        <v>0</v>
      </c>
      <c r="BT42" s="2"/>
      <c r="BU42" s="5"/>
    </row>
    <row r="43" spans="2:73" x14ac:dyDescent="0.2">
      <c r="B43" s="15"/>
      <c r="C43" s="15" t="s">
        <v>123</v>
      </c>
      <c r="D43" s="258" t="s">
        <v>6</v>
      </c>
      <c r="E43" s="73">
        <v>22</v>
      </c>
      <c r="F43" s="56">
        <v>2</v>
      </c>
      <c r="G43" s="56">
        <v>1</v>
      </c>
      <c r="H43" s="56">
        <v>17</v>
      </c>
      <c r="I43" s="56">
        <v>0</v>
      </c>
      <c r="J43" s="57">
        <v>1</v>
      </c>
      <c r="K43" s="57"/>
      <c r="L43" s="58"/>
      <c r="M43" s="59">
        <v>27</v>
      </c>
      <c r="N43" s="56"/>
      <c r="O43" s="56"/>
      <c r="P43" s="56"/>
      <c r="Q43" s="56"/>
      <c r="R43" s="57">
        <v>2</v>
      </c>
      <c r="S43" s="57"/>
      <c r="T43" s="58"/>
      <c r="U43" s="59">
        <v>3</v>
      </c>
      <c r="V43" s="56"/>
      <c r="W43" s="56"/>
      <c r="X43" s="56"/>
      <c r="Y43" s="56"/>
      <c r="Z43" s="57">
        <v>1</v>
      </c>
      <c r="AA43" s="57"/>
      <c r="AB43" s="58"/>
      <c r="AC43" s="253"/>
      <c r="AD43" s="251"/>
      <c r="AE43" s="251"/>
      <c r="AF43" s="251"/>
      <c r="AG43" s="251"/>
      <c r="AH43" s="252"/>
      <c r="AI43" s="252"/>
      <c r="AJ43" s="58"/>
      <c r="AK43" s="59"/>
      <c r="AL43" s="56"/>
      <c r="AM43" s="56"/>
      <c r="AN43" s="56"/>
      <c r="AO43" s="56"/>
      <c r="AP43" s="57"/>
      <c r="AQ43" s="57"/>
      <c r="AR43" s="263"/>
      <c r="AS43" s="59"/>
      <c r="AT43" s="56"/>
      <c r="AU43" s="56"/>
      <c r="AV43" s="56"/>
      <c r="AW43" s="56"/>
      <c r="AX43" s="57"/>
      <c r="AY43" s="57"/>
      <c r="AZ43" s="58"/>
      <c r="BA43" s="61"/>
      <c r="BB43" s="62">
        <f t="shared" si="6"/>
        <v>3</v>
      </c>
      <c r="BC43" s="63">
        <f t="shared" si="7"/>
        <v>52</v>
      </c>
      <c r="BD43" s="39"/>
      <c r="BE43" s="63">
        <f t="shared" si="8"/>
        <v>27</v>
      </c>
      <c r="BF43" s="39">
        <v>0</v>
      </c>
      <c r="BG43" s="40">
        <v>0</v>
      </c>
      <c r="BH43" s="67">
        <f t="shared" si="0"/>
        <v>17.333333333333332</v>
      </c>
      <c r="BI43" s="62">
        <f t="shared" si="9"/>
        <v>2</v>
      </c>
      <c r="BJ43" s="63">
        <f t="shared" si="1"/>
        <v>1</v>
      </c>
      <c r="BK43" s="63">
        <f t="shared" si="10"/>
        <v>17</v>
      </c>
      <c r="BL43" s="63">
        <f t="shared" si="11"/>
        <v>0</v>
      </c>
      <c r="BM43" s="63">
        <f t="shared" si="2"/>
        <v>0</v>
      </c>
      <c r="BN43" s="63">
        <f t="shared" si="3"/>
        <v>0</v>
      </c>
      <c r="BO43" s="65">
        <f t="shared" si="4"/>
        <v>8.5</v>
      </c>
      <c r="BP43" s="67" t="str">
        <f t="shared" si="15"/>
        <v>-</v>
      </c>
      <c r="BQ43" s="68">
        <f t="shared" si="12"/>
        <v>4</v>
      </c>
      <c r="BR43" s="54">
        <f t="shared" si="13"/>
        <v>0</v>
      </c>
      <c r="BS43" s="55">
        <f t="shared" si="14"/>
        <v>0</v>
      </c>
      <c r="BT43" s="2"/>
      <c r="BU43" s="5"/>
    </row>
    <row r="44" spans="2:73" x14ac:dyDescent="0.2">
      <c r="B44" s="15"/>
      <c r="C44" s="15" t="s">
        <v>125</v>
      </c>
      <c r="D44" s="258" t="s">
        <v>6</v>
      </c>
      <c r="E44" s="73"/>
      <c r="F44" s="56"/>
      <c r="G44" s="56"/>
      <c r="H44" s="56"/>
      <c r="I44" s="56"/>
      <c r="J44" s="57"/>
      <c r="K44" s="57"/>
      <c r="L44" s="58"/>
      <c r="M44" s="59">
        <v>16</v>
      </c>
      <c r="N44" s="56"/>
      <c r="O44" s="56"/>
      <c r="P44" s="56"/>
      <c r="Q44" s="56"/>
      <c r="R44" s="57"/>
      <c r="S44" s="57"/>
      <c r="T44" s="58"/>
      <c r="U44" s="59">
        <v>0</v>
      </c>
      <c r="V44" s="56">
        <v>0.1</v>
      </c>
      <c r="W44" s="56">
        <v>0</v>
      </c>
      <c r="X44" s="56">
        <v>1</v>
      </c>
      <c r="Y44" s="56">
        <v>0</v>
      </c>
      <c r="Z44" s="57"/>
      <c r="AA44" s="57"/>
      <c r="AB44" s="58"/>
      <c r="AC44" s="253"/>
      <c r="AD44" s="251"/>
      <c r="AE44" s="251"/>
      <c r="AF44" s="251"/>
      <c r="AG44" s="251"/>
      <c r="AH44" s="252"/>
      <c r="AI44" s="252"/>
      <c r="AJ44" s="58"/>
      <c r="AK44" s="59"/>
      <c r="AL44" s="56"/>
      <c r="AM44" s="56"/>
      <c r="AN44" s="56"/>
      <c r="AO44" s="56"/>
      <c r="AP44" s="57"/>
      <c r="AQ44" s="57"/>
      <c r="AR44" s="263"/>
      <c r="AS44" s="59"/>
      <c r="AT44" s="56"/>
      <c r="AU44" s="56"/>
      <c r="AV44" s="56"/>
      <c r="AW44" s="56"/>
      <c r="AX44" s="57"/>
      <c r="AY44" s="57"/>
      <c r="AZ44" s="58"/>
      <c r="BA44" s="61"/>
      <c r="BB44" s="62">
        <f t="shared" si="6"/>
        <v>2</v>
      </c>
      <c r="BC44" s="63">
        <f t="shared" si="7"/>
        <v>16</v>
      </c>
      <c r="BD44" s="39"/>
      <c r="BE44" s="63">
        <f t="shared" si="8"/>
        <v>16</v>
      </c>
      <c r="BF44" s="39">
        <v>0</v>
      </c>
      <c r="BG44" s="40">
        <v>0</v>
      </c>
      <c r="BH44" s="67">
        <f t="shared" si="0"/>
        <v>8</v>
      </c>
      <c r="BI44" s="62">
        <f t="shared" si="9"/>
        <v>0.1</v>
      </c>
      <c r="BJ44" s="63">
        <f t="shared" si="1"/>
        <v>0</v>
      </c>
      <c r="BK44" s="63">
        <f t="shared" si="10"/>
        <v>1</v>
      </c>
      <c r="BL44" s="63">
        <f t="shared" si="11"/>
        <v>0</v>
      </c>
      <c r="BM44" s="63">
        <f t="shared" si="2"/>
        <v>0</v>
      </c>
      <c r="BN44" s="63">
        <f t="shared" si="3"/>
        <v>0</v>
      </c>
      <c r="BO44" s="65">
        <f t="shared" si="4"/>
        <v>10</v>
      </c>
      <c r="BP44" s="67" t="str">
        <f t="shared" si="15"/>
        <v>-</v>
      </c>
      <c r="BQ44" s="68">
        <f t="shared" si="12"/>
        <v>0</v>
      </c>
      <c r="BR44" s="54">
        <f t="shared" si="13"/>
        <v>0</v>
      </c>
      <c r="BS44" s="55">
        <f t="shared" si="14"/>
        <v>0</v>
      </c>
      <c r="BT44" s="2"/>
      <c r="BU44" s="5"/>
    </row>
    <row r="45" spans="2:73" x14ac:dyDescent="0.2">
      <c r="B45" s="15"/>
      <c r="C45" s="15" t="s">
        <v>134</v>
      </c>
      <c r="D45" s="258" t="s">
        <v>6</v>
      </c>
      <c r="E45" s="73"/>
      <c r="F45" s="56">
        <v>3</v>
      </c>
      <c r="G45" s="56">
        <v>0</v>
      </c>
      <c r="H45" s="56">
        <v>19</v>
      </c>
      <c r="I45" s="56">
        <v>1</v>
      </c>
      <c r="J45" s="57"/>
      <c r="K45" s="57"/>
      <c r="L45" s="58"/>
      <c r="M45" s="59"/>
      <c r="N45" s="56">
        <v>1</v>
      </c>
      <c r="O45" s="56">
        <v>0</v>
      </c>
      <c r="P45" s="56">
        <v>12</v>
      </c>
      <c r="Q45" s="56">
        <v>0</v>
      </c>
      <c r="R45" s="57"/>
      <c r="S45" s="57"/>
      <c r="T45" s="58"/>
      <c r="U45" s="59">
        <v>5</v>
      </c>
      <c r="V45" s="56">
        <v>3</v>
      </c>
      <c r="W45" s="56">
        <v>0</v>
      </c>
      <c r="X45" s="56">
        <v>34</v>
      </c>
      <c r="Y45" s="56">
        <v>0</v>
      </c>
      <c r="Z45" s="57"/>
      <c r="AA45" s="57"/>
      <c r="AB45" s="58"/>
      <c r="AC45" s="253"/>
      <c r="AD45" s="251"/>
      <c r="AE45" s="251"/>
      <c r="AF45" s="251"/>
      <c r="AG45" s="251"/>
      <c r="AH45" s="252"/>
      <c r="AI45" s="252"/>
      <c r="AJ45" s="58"/>
      <c r="AK45" s="59"/>
      <c r="AL45" s="56"/>
      <c r="AM45" s="56"/>
      <c r="AN45" s="56"/>
      <c r="AO45" s="56"/>
      <c r="AP45" s="57"/>
      <c r="AQ45" s="57"/>
      <c r="AR45" s="263"/>
      <c r="AS45" s="59"/>
      <c r="AT45" s="56"/>
      <c r="AU45" s="56"/>
      <c r="AV45" s="56"/>
      <c r="AW45" s="56"/>
      <c r="AX45" s="57"/>
      <c r="AY45" s="57"/>
      <c r="AZ45" s="58"/>
      <c r="BA45" s="61"/>
      <c r="BB45" s="62">
        <f t="shared" si="6"/>
        <v>1</v>
      </c>
      <c r="BC45" s="63">
        <f t="shared" si="7"/>
        <v>5</v>
      </c>
      <c r="BD45" s="39"/>
      <c r="BE45" s="63">
        <f t="shared" si="8"/>
        <v>5</v>
      </c>
      <c r="BF45" s="39">
        <v>0</v>
      </c>
      <c r="BG45" s="40">
        <v>0</v>
      </c>
      <c r="BH45" s="67">
        <f t="shared" si="0"/>
        <v>5</v>
      </c>
      <c r="BI45" s="62">
        <f t="shared" si="9"/>
        <v>7</v>
      </c>
      <c r="BJ45" s="63">
        <f t="shared" si="1"/>
        <v>0</v>
      </c>
      <c r="BK45" s="63">
        <f t="shared" si="10"/>
        <v>65</v>
      </c>
      <c r="BL45" s="63">
        <f t="shared" si="11"/>
        <v>1</v>
      </c>
      <c r="BM45" s="63">
        <f t="shared" si="2"/>
        <v>0</v>
      </c>
      <c r="BN45" s="63">
        <f t="shared" si="3"/>
        <v>0</v>
      </c>
      <c r="BO45" s="65">
        <f t="shared" si="4"/>
        <v>9.2857142857142865</v>
      </c>
      <c r="BP45" s="67">
        <f t="shared" si="15"/>
        <v>65</v>
      </c>
      <c r="BQ45" s="68">
        <f t="shared" si="12"/>
        <v>0</v>
      </c>
      <c r="BR45" s="54">
        <f t="shared" si="13"/>
        <v>0</v>
      </c>
      <c r="BS45" s="55">
        <f t="shared" si="14"/>
        <v>0</v>
      </c>
      <c r="BT45" s="2"/>
      <c r="BU45" s="5"/>
    </row>
    <row r="46" spans="2:73" x14ac:dyDescent="0.2">
      <c r="B46" s="15"/>
      <c r="C46" s="15" t="s">
        <v>143</v>
      </c>
      <c r="D46" s="258" t="s">
        <v>6</v>
      </c>
      <c r="E46" s="73"/>
      <c r="F46" s="56">
        <v>3</v>
      </c>
      <c r="G46" s="56">
        <v>0</v>
      </c>
      <c r="H46" s="56">
        <v>25</v>
      </c>
      <c r="I46" s="56">
        <v>1</v>
      </c>
      <c r="J46" s="57"/>
      <c r="K46" s="57"/>
      <c r="L46" s="58"/>
      <c r="M46" s="59">
        <v>4</v>
      </c>
      <c r="N46" s="56">
        <v>3</v>
      </c>
      <c r="O46" s="56">
        <v>0</v>
      </c>
      <c r="P46" s="56">
        <v>9</v>
      </c>
      <c r="Q46" s="56">
        <v>1</v>
      </c>
      <c r="R46" s="57"/>
      <c r="S46" s="57"/>
      <c r="T46" s="58"/>
      <c r="U46" s="59">
        <v>6</v>
      </c>
      <c r="V46" s="56">
        <v>3</v>
      </c>
      <c r="W46" s="56">
        <v>0</v>
      </c>
      <c r="X46" s="56">
        <v>19</v>
      </c>
      <c r="Y46" s="56">
        <v>0</v>
      </c>
      <c r="Z46" s="57"/>
      <c r="AA46" s="57"/>
      <c r="AB46" s="58"/>
      <c r="AC46" s="253"/>
      <c r="AD46" s="251"/>
      <c r="AE46" s="251"/>
      <c r="AF46" s="251"/>
      <c r="AG46" s="251"/>
      <c r="AH46" s="252"/>
      <c r="AI46" s="252"/>
      <c r="AJ46" s="58"/>
      <c r="AK46" s="59"/>
      <c r="AL46" s="56"/>
      <c r="AM46" s="56"/>
      <c r="AN46" s="56"/>
      <c r="AO46" s="56"/>
      <c r="AP46" s="57"/>
      <c r="AQ46" s="57"/>
      <c r="AR46" s="263"/>
      <c r="AS46" s="59"/>
      <c r="AT46" s="56"/>
      <c r="AU46" s="56"/>
      <c r="AV46" s="56"/>
      <c r="AW46" s="56"/>
      <c r="AX46" s="57"/>
      <c r="AY46" s="57"/>
      <c r="AZ46" s="58"/>
      <c r="BA46" s="61"/>
      <c r="BB46" s="62">
        <f t="shared" si="6"/>
        <v>2</v>
      </c>
      <c r="BC46" s="63">
        <f t="shared" si="7"/>
        <v>10</v>
      </c>
      <c r="BD46" s="39">
        <v>1</v>
      </c>
      <c r="BE46" s="63">
        <f t="shared" si="8"/>
        <v>6</v>
      </c>
      <c r="BF46" s="39">
        <v>0</v>
      </c>
      <c r="BG46" s="40">
        <v>0</v>
      </c>
      <c r="BH46" s="67">
        <f t="shared" si="0"/>
        <v>10</v>
      </c>
      <c r="BI46" s="62">
        <f t="shared" si="9"/>
        <v>9</v>
      </c>
      <c r="BJ46" s="63">
        <f t="shared" si="1"/>
        <v>0</v>
      </c>
      <c r="BK46" s="63">
        <f t="shared" si="10"/>
        <v>53</v>
      </c>
      <c r="BL46" s="63">
        <f t="shared" si="11"/>
        <v>2</v>
      </c>
      <c r="BM46" s="63">
        <f t="shared" si="2"/>
        <v>0</v>
      </c>
      <c r="BN46" s="63">
        <f t="shared" si="3"/>
        <v>0</v>
      </c>
      <c r="BO46" s="65">
        <f t="shared" si="4"/>
        <v>5.8888888888888893</v>
      </c>
      <c r="BP46" s="67">
        <f t="shared" si="15"/>
        <v>26.5</v>
      </c>
      <c r="BQ46" s="68">
        <f t="shared" si="12"/>
        <v>0</v>
      </c>
      <c r="BR46" s="54">
        <f t="shared" si="13"/>
        <v>0</v>
      </c>
      <c r="BS46" s="55">
        <f t="shared" si="14"/>
        <v>0</v>
      </c>
      <c r="BT46" s="2"/>
      <c r="BU46" s="5"/>
    </row>
    <row r="47" spans="2:73" x14ac:dyDescent="0.2">
      <c r="B47" s="15"/>
      <c r="C47" s="15" t="s">
        <v>135</v>
      </c>
      <c r="D47" s="258" t="s">
        <v>6</v>
      </c>
      <c r="E47" s="73"/>
      <c r="F47" s="56"/>
      <c r="G47" s="56"/>
      <c r="H47" s="56"/>
      <c r="I47" s="56"/>
      <c r="J47" s="57"/>
      <c r="K47" s="57"/>
      <c r="L47" s="58"/>
      <c r="M47" s="59"/>
      <c r="N47" s="56"/>
      <c r="O47" s="56"/>
      <c r="P47" s="56"/>
      <c r="Q47" s="56"/>
      <c r="R47" s="57"/>
      <c r="S47" s="57"/>
      <c r="T47" s="58"/>
      <c r="U47" s="59">
        <v>16</v>
      </c>
      <c r="V47" s="56"/>
      <c r="W47" s="56"/>
      <c r="X47" s="56"/>
      <c r="Y47" s="56"/>
      <c r="Z47" s="57"/>
      <c r="AA47" s="57"/>
      <c r="AB47" s="58"/>
      <c r="AC47" s="253"/>
      <c r="AD47" s="251"/>
      <c r="AE47" s="251"/>
      <c r="AF47" s="251"/>
      <c r="AG47" s="251"/>
      <c r="AH47" s="252"/>
      <c r="AI47" s="252"/>
      <c r="AJ47" s="58"/>
      <c r="AK47" s="59"/>
      <c r="AL47" s="56"/>
      <c r="AM47" s="56"/>
      <c r="AN47" s="56"/>
      <c r="AO47" s="56"/>
      <c r="AP47" s="57"/>
      <c r="AQ47" s="57"/>
      <c r="AR47" s="263"/>
      <c r="AS47" s="59"/>
      <c r="AT47" s="56"/>
      <c r="AU47" s="56"/>
      <c r="AV47" s="56"/>
      <c r="AW47" s="56"/>
      <c r="AX47" s="57"/>
      <c r="AY47" s="57"/>
      <c r="AZ47" s="58"/>
      <c r="BA47" s="61"/>
      <c r="BB47" s="62">
        <f t="shared" si="6"/>
        <v>1</v>
      </c>
      <c r="BC47" s="63">
        <f t="shared" si="7"/>
        <v>16</v>
      </c>
      <c r="BD47" s="39"/>
      <c r="BE47" s="63">
        <f t="shared" si="8"/>
        <v>16</v>
      </c>
      <c r="BF47" s="39">
        <v>0</v>
      </c>
      <c r="BG47" s="40">
        <v>0</v>
      </c>
      <c r="BH47" s="67">
        <f t="shared" si="0"/>
        <v>16</v>
      </c>
      <c r="BI47" s="62">
        <f t="shared" si="9"/>
        <v>0</v>
      </c>
      <c r="BJ47" s="63">
        <f t="shared" si="1"/>
        <v>0</v>
      </c>
      <c r="BK47" s="63">
        <f t="shared" si="10"/>
        <v>0</v>
      </c>
      <c r="BL47" s="63">
        <f t="shared" si="11"/>
        <v>0</v>
      </c>
      <c r="BM47" s="63">
        <f t="shared" si="2"/>
        <v>0</v>
      </c>
      <c r="BN47" s="63">
        <f t="shared" si="3"/>
        <v>0</v>
      </c>
      <c r="BO47" s="65" t="str">
        <f t="shared" si="4"/>
        <v>-</v>
      </c>
      <c r="BP47" s="67" t="str">
        <f t="shared" si="15"/>
        <v>-</v>
      </c>
      <c r="BQ47" s="68">
        <f t="shared" si="12"/>
        <v>0</v>
      </c>
      <c r="BR47" s="54">
        <f t="shared" si="13"/>
        <v>0</v>
      </c>
      <c r="BS47" s="55">
        <f t="shared" si="14"/>
        <v>0</v>
      </c>
      <c r="BT47" s="2"/>
      <c r="BU47" s="5"/>
    </row>
    <row r="48" spans="2:73" x14ac:dyDescent="0.2">
      <c r="B48" s="15"/>
      <c r="C48" s="15" t="s">
        <v>171</v>
      </c>
      <c r="D48" s="258" t="s">
        <v>6</v>
      </c>
      <c r="E48" s="73"/>
      <c r="F48" s="56"/>
      <c r="G48" s="56"/>
      <c r="H48" s="56"/>
      <c r="I48" s="56"/>
      <c r="J48" s="57"/>
      <c r="K48" s="57"/>
      <c r="L48" s="58"/>
      <c r="M48" s="59"/>
      <c r="N48" s="56"/>
      <c r="O48" s="56"/>
      <c r="P48" s="56"/>
      <c r="Q48" s="56"/>
      <c r="R48" s="57"/>
      <c r="S48" s="57"/>
      <c r="T48" s="58"/>
      <c r="U48" s="59">
        <v>9</v>
      </c>
      <c r="V48" s="56"/>
      <c r="W48" s="56"/>
      <c r="X48" s="56"/>
      <c r="Y48" s="56"/>
      <c r="Z48" s="57"/>
      <c r="AA48" s="57"/>
      <c r="AB48" s="58"/>
      <c r="AC48" s="253"/>
      <c r="AD48" s="251"/>
      <c r="AE48" s="251"/>
      <c r="AF48" s="251"/>
      <c r="AG48" s="251"/>
      <c r="AH48" s="252"/>
      <c r="AI48" s="252"/>
      <c r="AJ48" s="58"/>
      <c r="AK48" s="59"/>
      <c r="AL48" s="56"/>
      <c r="AM48" s="56"/>
      <c r="AN48" s="56"/>
      <c r="AO48" s="56"/>
      <c r="AP48" s="57"/>
      <c r="AQ48" s="57"/>
      <c r="AR48" s="263"/>
      <c r="AS48" s="59"/>
      <c r="AT48" s="56"/>
      <c r="AU48" s="56"/>
      <c r="AV48" s="56"/>
      <c r="AW48" s="56"/>
      <c r="AX48" s="57"/>
      <c r="AY48" s="57"/>
      <c r="AZ48" s="58"/>
      <c r="BA48" s="61"/>
      <c r="BB48" s="62">
        <f t="shared" si="6"/>
        <v>1</v>
      </c>
      <c r="BC48" s="63">
        <f t="shared" si="7"/>
        <v>9</v>
      </c>
      <c r="BD48" s="39">
        <v>1</v>
      </c>
      <c r="BE48" s="63">
        <f t="shared" si="8"/>
        <v>9</v>
      </c>
      <c r="BF48" s="39">
        <v>0</v>
      </c>
      <c r="BG48" s="40">
        <v>0</v>
      </c>
      <c r="BH48" s="67" t="str">
        <f t="shared" si="0"/>
        <v>-</v>
      </c>
      <c r="BI48" s="62">
        <f t="shared" si="9"/>
        <v>0</v>
      </c>
      <c r="BJ48" s="63">
        <f t="shared" si="1"/>
        <v>0</v>
      </c>
      <c r="BK48" s="63">
        <f t="shared" si="10"/>
        <v>0</v>
      </c>
      <c r="BL48" s="63">
        <f t="shared" si="11"/>
        <v>0</v>
      </c>
      <c r="BM48" s="63">
        <f t="shared" si="2"/>
        <v>0</v>
      </c>
      <c r="BN48" s="63">
        <f t="shared" si="3"/>
        <v>0</v>
      </c>
      <c r="BO48" s="65" t="str">
        <f t="shared" si="4"/>
        <v>-</v>
      </c>
      <c r="BP48" s="67" t="str">
        <f t="shared" si="15"/>
        <v>-</v>
      </c>
      <c r="BQ48" s="68">
        <f t="shared" si="12"/>
        <v>0</v>
      </c>
      <c r="BR48" s="54">
        <f t="shared" si="13"/>
        <v>0</v>
      </c>
      <c r="BS48" s="55">
        <f t="shared" si="14"/>
        <v>0</v>
      </c>
      <c r="BT48" s="2"/>
      <c r="BU48" s="5"/>
    </row>
    <row r="49" spans="2:73" x14ac:dyDescent="0.2">
      <c r="B49" s="15"/>
      <c r="C49" s="15" t="s">
        <v>126</v>
      </c>
      <c r="D49" s="258" t="s">
        <v>6</v>
      </c>
      <c r="E49" s="73"/>
      <c r="F49" s="56">
        <v>4</v>
      </c>
      <c r="G49" s="56">
        <v>0</v>
      </c>
      <c r="H49" s="56">
        <v>38</v>
      </c>
      <c r="I49" s="56">
        <v>1</v>
      </c>
      <c r="J49" s="57"/>
      <c r="K49" s="57"/>
      <c r="L49" s="58"/>
      <c r="M49" s="59"/>
      <c r="N49" s="56">
        <v>4</v>
      </c>
      <c r="O49" s="56">
        <v>0</v>
      </c>
      <c r="P49" s="56">
        <v>29</v>
      </c>
      <c r="Q49" s="56">
        <v>2</v>
      </c>
      <c r="R49" s="57"/>
      <c r="S49" s="57"/>
      <c r="T49" s="58"/>
      <c r="U49" s="59">
        <v>0</v>
      </c>
      <c r="V49" s="56">
        <v>3</v>
      </c>
      <c r="W49" s="56">
        <v>0</v>
      </c>
      <c r="X49" s="56">
        <v>24</v>
      </c>
      <c r="Y49" s="56">
        <v>1</v>
      </c>
      <c r="Z49" s="57"/>
      <c r="AA49" s="57"/>
      <c r="AB49" s="58"/>
      <c r="AC49" s="253"/>
      <c r="AD49" s="251"/>
      <c r="AE49" s="251"/>
      <c r="AF49" s="251"/>
      <c r="AG49" s="251"/>
      <c r="AH49" s="252"/>
      <c r="AI49" s="252"/>
      <c r="AJ49" s="58"/>
      <c r="AK49" s="59"/>
      <c r="AL49" s="56"/>
      <c r="AM49" s="56"/>
      <c r="AN49" s="56"/>
      <c r="AO49" s="56"/>
      <c r="AP49" s="57"/>
      <c r="AQ49" s="57"/>
      <c r="AR49" s="263"/>
      <c r="AS49" s="59"/>
      <c r="AT49" s="56"/>
      <c r="AU49" s="56"/>
      <c r="AV49" s="56"/>
      <c r="AW49" s="56"/>
      <c r="AX49" s="57"/>
      <c r="AY49" s="57"/>
      <c r="AZ49" s="58"/>
      <c r="BA49" s="61"/>
      <c r="BB49" s="62">
        <f t="shared" si="6"/>
        <v>1</v>
      </c>
      <c r="BC49" s="63">
        <f t="shared" si="7"/>
        <v>0</v>
      </c>
      <c r="BD49" s="39"/>
      <c r="BE49" s="63">
        <f t="shared" si="8"/>
        <v>0</v>
      </c>
      <c r="BF49" s="39">
        <v>0</v>
      </c>
      <c r="BG49" s="40">
        <v>0</v>
      </c>
      <c r="BH49" s="67">
        <f t="shared" si="0"/>
        <v>0</v>
      </c>
      <c r="BI49" s="62">
        <f t="shared" si="9"/>
        <v>11</v>
      </c>
      <c r="BJ49" s="63">
        <f t="shared" si="1"/>
        <v>0</v>
      </c>
      <c r="BK49" s="63">
        <f t="shared" si="10"/>
        <v>91</v>
      </c>
      <c r="BL49" s="63">
        <f t="shared" si="11"/>
        <v>4</v>
      </c>
      <c r="BM49" s="63">
        <f t="shared" si="2"/>
        <v>0</v>
      </c>
      <c r="BN49" s="63">
        <f t="shared" si="3"/>
        <v>0</v>
      </c>
      <c r="BO49" s="65">
        <f t="shared" si="4"/>
        <v>8.2727272727272734</v>
      </c>
      <c r="BP49" s="67">
        <f t="shared" si="15"/>
        <v>22.75</v>
      </c>
      <c r="BQ49" s="68">
        <f t="shared" si="12"/>
        <v>0</v>
      </c>
      <c r="BR49" s="54">
        <f t="shared" si="13"/>
        <v>0</v>
      </c>
      <c r="BS49" s="55">
        <f t="shared" si="14"/>
        <v>0</v>
      </c>
      <c r="BT49" s="2"/>
      <c r="BU49" s="5"/>
    </row>
    <row r="50" spans="2:73" x14ac:dyDescent="0.2">
      <c r="B50" s="15"/>
      <c r="C50" s="15" t="s">
        <v>172</v>
      </c>
      <c r="D50" s="258" t="s">
        <v>6</v>
      </c>
      <c r="E50" s="73"/>
      <c r="F50" s="56"/>
      <c r="G50" s="56"/>
      <c r="H50" s="56"/>
      <c r="I50" s="56"/>
      <c r="J50" s="57"/>
      <c r="K50" s="57"/>
      <c r="L50" s="58"/>
      <c r="M50" s="59"/>
      <c r="N50" s="56"/>
      <c r="O50" s="56"/>
      <c r="P50" s="56"/>
      <c r="Q50" s="56"/>
      <c r="R50" s="57"/>
      <c r="S50" s="57"/>
      <c r="T50" s="58"/>
      <c r="U50" s="59">
        <v>1</v>
      </c>
      <c r="V50" s="56"/>
      <c r="W50" s="56"/>
      <c r="X50" s="56"/>
      <c r="Y50" s="56"/>
      <c r="Z50" s="57"/>
      <c r="AA50" s="57"/>
      <c r="AB50" s="58"/>
      <c r="AC50" s="253"/>
      <c r="AD50" s="251"/>
      <c r="AE50" s="251"/>
      <c r="AF50" s="251"/>
      <c r="AG50" s="251"/>
      <c r="AH50" s="252"/>
      <c r="AI50" s="252"/>
      <c r="AJ50" s="58"/>
      <c r="AK50" s="59"/>
      <c r="AL50" s="56"/>
      <c r="AM50" s="56"/>
      <c r="AN50" s="56"/>
      <c r="AO50" s="56"/>
      <c r="AP50" s="57"/>
      <c r="AQ50" s="57"/>
      <c r="AR50" s="263"/>
      <c r="AS50" s="59"/>
      <c r="AT50" s="56"/>
      <c r="AU50" s="56"/>
      <c r="AV50" s="56"/>
      <c r="AW50" s="56"/>
      <c r="AX50" s="57"/>
      <c r="AY50" s="57"/>
      <c r="AZ50" s="58"/>
      <c r="BA50" s="61"/>
      <c r="BB50" s="62">
        <f t="shared" si="6"/>
        <v>1</v>
      </c>
      <c r="BC50" s="63">
        <f t="shared" si="7"/>
        <v>1</v>
      </c>
      <c r="BD50" s="39">
        <v>1</v>
      </c>
      <c r="BE50" s="63">
        <f t="shared" si="8"/>
        <v>1</v>
      </c>
      <c r="BF50" s="39">
        <v>0</v>
      </c>
      <c r="BG50" s="40">
        <v>0</v>
      </c>
      <c r="BH50" s="67" t="str">
        <f t="shared" si="0"/>
        <v>-</v>
      </c>
      <c r="BI50" s="62">
        <f t="shared" si="9"/>
        <v>0</v>
      </c>
      <c r="BJ50" s="63">
        <f t="shared" si="1"/>
        <v>0</v>
      </c>
      <c r="BK50" s="63">
        <f t="shared" si="10"/>
        <v>0</v>
      </c>
      <c r="BL50" s="63">
        <f t="shared" si="11"/>
        <v>0</v>
      </c>
      <c r="BM50" s="63">
        <f t="shared" si="2"/>
        <v>0</v>
      </c>
      <c r="BN50" s="63">
        <f t="shared" si="3"/>
        <v>0</v>
      </c>
      <c r="BO50" s="65" t="str">
        <f t="shared" si="4"/>
        <v>-</v>
      </c>
      <c r="BP50" s="67" t="str">
        <f t="shared" si="15"/>
        <v>-</v>
      </c>
      <c r="BQ50" s="68">
        <f t="shared" si="12"/>
        <v>0</v>
      </c>
      <c r="BR50" s="54">
        <f t="shared" si="13"/>
        <v>0</v>
      </c>
      <c r="BS50" s="55">
        <f t="shared" si="14"/>
        <v>0</v>
      </c>
      <c r="BT50" s="2"/>
      <c r="BU50" s="5"/>
    </row>
    <row r="51" spans="2:73" x14ac:dyDescent="0.2">
      <c r="B51" s="15"/>
      <c r="C51" s="15" t="s">
        <v>122</v>
      </c>
      <c r="D51" s="258" t="s">
        <v>6</v>
      </c>
      <c r="E51" s="73">
        <v>1</v>
      </c>
      <c r="F51" s="56"/>
      <c r="G51" s="56"/>
      <c r="H51" s="56"/>
      <c r="I51" s="56"/>
      <c r="J51" s="57"/>
      <c r="K51" s="57"/>
      <c r="L51" s="58"/>
      <c r="M51" s="59">
        <v>34</v>
      </c>
      <c r="N51" s="56"/>
      <c r="O51" s="56"/>
      <c r="P51" s="56"/>
      <c r="Q51" s="56"/>
      <c r="R51" s="57">
        <v>3</v>
      </c>
      <c r="S51" s="57"/>
      <c r="T51" s="58"/>
      <c r="U51" s="59"/>
      <c r="V51" s="56"/>
      <c r="W51" s="56"/>
      <c r="X51" s="56"/>
      <c r="Y51" s="56"/>
      <c r="Z51" s="57"/>
      <c r="AA51" s="57"/>
      <c r="AB51" s="58"/>
      <c r="AC51" s="253"/>
      <c r="AD51" s="251"/>
      <c r="AE51" s="251"/>
      <c r="AF51" s="251"/>
      <c r="AG51" s="251"/>
      <c r="AH51" s="252"/>
      <c r="AI51" s="252"/>
      <c r="AJ51" s="58"/>
      <c r="AK51" s="59"/>
      <c r="AL51" s="56"/>
      <c r="AM51" s="56"/>
      <c r="AN51" s="56"/>
      <c r="AO51" s="56"/>
      <c r="AP51" s="57"/>
      <c r="AQ51" s="57"/>
      <c r="AR51" s="263"/>
      <c r="AS51" s="59"/>
      <c r="AT51" s="56"/>
      <c r="AU51" s="56"/>
      <c r="AV51" s="56"/>
      <c r="AW51" s="56"/>
      <c r="AX51" s="57"/>
      <c r="AY51" s="57"/>
      <c r="AZ51" s="58"/>
      <c r="BA51" s="61"/>
      <c r="BB51" s="62">
        <f t="shared" si="6"/>
        <v>2</v>
      </c>
      <c r="BC51" s="63">
        <f t="shared" si="7"/>
        <v>35</v>
      </c>
      <c r="BD51" s="39"/>
      <c r="BE51" s="63">
        <f t="shared" si="8"/>
        <v>34</v>
      </c>
      <c r="BF51" s="39">
        <v>0</v>
      </c>
      <c r="BG51" s="40">
        <v>0</v>
      </c>
      <c r="BH51" s="67">
        <f t="shared" si="0"/>
        <v>17.5</v>
      </c>
      <c r="BI51" s="62">
        <f t="shared" si="9"/>
        <v>0</v>
      </c>
      <c r="BJ51" s="63">
        <f t="shared" si="1"/>
        <v>0</v>
      </c>
      <c r="BK51" s="63">
        <f t="shared" si="10"/>
        <v>0</v>
      </c>
      <c r="BL51" s="63">
        <f t="shared" si="11"/>
        <v>0</v>
      </c>
      <c r="BM51" s="63">
        <f t="shared" si="2"/>
        <v>0</v>
      </c>
      <c r="BN51" s="63">
        <f t="shared" si="3"/>
        <v>0</v>
      </c>
      <c r="BO51" s="65" t="str">
        <f t="shared" si="4"/>
        <v>-</v>
      </c>
      <c r="BP51" s="67" t="str">
        <f t="shared" si="15"/>
        <v>-</v>
      </c>
      <c r="BQ51" s="68">
        <f t="shared" si="12"/>
        <v>3</v>
      </c>
      <c r="BR51" s="54">
        <f t="shared" si="13"/>
        <v>0</v>
      </c>
      <c r="BS51" s="55">
        <f t="shared" si="14"/>
        <v>0</v>
      </c>
      <c r="BT51" s="2"/>
      <c r="BU51" s="5"/>
    </row>
    <row r="52" spans="2:73" x14ac:dyDescent="0.2">
      <c r="B52" s="15"/>
      <c r="C52" s="15" t="s">
        <v>185</v>
      </c>
      <c r="D52" s="258" t="s">
        <v>6</v>
      </c>
      <c r="E52" s="73"/>
      <c r="F52" s="56"/>
      <c r="G52" s="56"/>
      <c r="H52" s="56"/>
      <c r="I52" s="56"/>
      <c r="J52" s="57"/>
      <c r="K52" s="57"/>
      <c r="L52" s="58"/>
      <c r="M52" s="59">
        <v>13</v>
      </c>
      <c r="N52" s="56">
        <v>4</v>
      </c>
      <c r="O52" s="56">
        <v>0</v>
      </c>
      <c r="P52" s="56">
        <v>29</v>
      </c>
      <c r="Q52" s="56">
        <v>2</v>
      </c>
      <c r="R52" s="57"/>
      <c r="S52" s="57"/>
      <c r="T52" s="58"/>
      <c r="U52" s="59"/>
      <c r="V52" s="56"/>
      <c r="W52" s="56"/>
      <c r="X52" s="56"/>
      <c r="Y52" s="56"/>
      <c r="Z52" s="57"/>
      <c r="AA52" s="57"/>
      <c r="AB52" s="58"/>
      <c r="AC52" s="253"/>
      <c r="AD52" s="251"/>
      <c r="AE52" s="251"/>
      <c r="AF52" s="251"/>
      <c r="AG52" s="251"/>
      <c r="AH52" s="252"/>
      <c r="AI52" s="252"/>
      <c r="AJ52" s="58"/>
      <c r="AK52" s="59"/>
      <c r="AL52" s="56"/>
      <c r="AM52" s="56"/>
      <c r="AN52" s="56"/>
      <c r="AO52" s="56"/>
      <c r="AP52" s="57"/>
      <c r="AQ52" s="57"/>
      <c r="AR52" s="263"/>
      <c r="AS52" s="59"/>
      <c r="AT52" s="56"/>
      <c r="AU52" s="56"/>
      <c r="AV52" s="56"/>
      <c r="AW52" s="56"/>
      <c r="AX52" s="57"/>
      <c r="AY52" s="57"/>
      <c r="AZ52" s="58"/>
      <c r="BA52" s="61"/>
      <c r="BB52" s="62">
        <f t="shared" si="6"/>
        <v>1</v>
      </c>
      <c r="BC52" s="63">
        <f t="shared" si="7"/>
        <v>13</v>
      </c>
      <c r="BD52" s="39"/>
      <c r="BE52" s="63">
        <f t="shared" si="8"/>
        <v>13</v>
      </c>
      <c r="BF52" s="39">
        <v>0</v>
      </c>
      <c r="BG52" s="40">
        <v>0</v>
      </c>
      <c r="BH52" s="67">
        <f t="shared" si="0"/>
        <v>13</v>
      </c>
      <c r="BI52" s="62">
        <f t="shared" si="9"/>
        <v>4</v>
      </c>
      <c r="BJ52" s="63">
        <f t="shared" si="1"/>
        <v>0</v>
      </c>
      <c r="BK52" s="63">
        <f t="shared" si="10"/>
        <v>29</v>
      </c>
      <c r="BL52" s="63">
        <f t="shared" si="11"/>
        <v>2</v>
      </c>
      <c r="BM52" s="63">
        <f t="shared" si="2"/>
        <v>0</v>
      </c>
      <c r="BN52" s="63">
        <f t="shared" si="3"/>
        <v>0</v>
      </c>
      <c r="BO52" s="65">
        <f t="shared" si="4"/>
        <v>7.25</v>
      </c>
      <c r="BP52" s="67">
        <f t="shared" si="15"/>
        <v>14.5</v>
      </c>
      <c r="BQ52" s="68">
        <f t="shared" si="12"/>
        <v>0</v>
      </c>
      <c r="BR52" s="54">
        <f t="shared" si="13"/>
        <v>0</v>
      </c>
      <c r="BS52" s="55">
        <f t="shared" si="14"/>
        <v>0</v>
      </c>
      <c r="BT52" s="2"/>
      <c r="BU52" s="5"/>
    </row>
    <row r="53" spans="2:73" x14ac:dyDescent="0.2">
      <c r="B53" s="15"/>
      <c r="C53" s="15" t="s">
        <v>186</v>
      </c>
      <c r="D53" s="258" t="s">
        <v>6</v>
      </c>
      <c r="E53" s="73"/>
      <c r="F53" s="56"/>
      <c r="G53" s="56"/>
      <c r="H53" s="56"/>
      <c r="I53" s="56"/>
      <c r="J53" s="57"/>
      <c r="K53" s="57"/>
      <c r="L53" s="58"/>
      <c r="M53" s="59">
        <v>1</v>
      </c>
      <c r="N53" s="56"/>
      <c r="O53" s="56"/>
      <c r="P53" s="56"/>
      <c r="Q53" s="56"/>
      <c r="R53" s="57"/>
      <c r="S53" s="57"/>
      <c r="T53" s="58"/>
      <c r="U53" s="59"/>
      <c r="V53" s="56"/>
      <c r="W53" s="56"/>
      <c r="X53" s="56"/>
      <c r="Y53" s="56"/>
      <c r="Z53" s="57"/>
      <c r="AA53" s="57"/>
      <c r="AB53" s="58"/>
      <c r="AC53" s="253"/>
      <c r="AD53" s="251"/>
      <c r="AE53" s="251"/>
      <c r="AF53" s="251"/>
      <c r="AG53" s="251"/>
      <c r="AH53" s="252"/>
      <c r="AI53" s="252"/>
      <c r="AJ53" s="58"/>
      <c r="AK53" s="59"/>
      <c r="AL53" s="56"/>
      <c r="AM53" s="56"/>
      <c r="AN53" s="56"/>
      <c r="AO53" s="56"/>
      <c r="AP53" s="57"/>
      <c r="AQ53" s="57"/>
      <c r="AR53" s="263"/>
      <c r="AS53" s="59"/>
      <c r="AT53" s="56"/>
      <c r="AU53" s="56"/>
      <c r="AV53" s="56"/>
      <c r="AW53" s="56"/>
      <c r="AX53" s="57"/>
      <c r="AY53" s="57"/>
      <c r="AZ53" s="58"/>
      <c r="BA53" s="61"/>
      <c r="BB53" s="62">
        <f t="shared" si="6"/>
        <v>1</v>
      </c>
      <c r="BC53" s="63">
        <f t="shared" si="7"/>
        <v>1</v>
      </c>
      <c r="BD53" s="39">
        <v>1</v>
      </c>
      <c r="BE53" s="63">
        <f t="shared" si="8"/>
        <v>1</v>
      </c>
      <c r="BF53" s="39">
        <v>0</v>
      </c>
      <c r="BG53" s="40">
        <v>0</v>
      </c>
      <c r="BH53" s="67" t="str">
        <f t="shared" si="0"/>
        <v>-</v>
      </c>
      <c r="BI53" s="62">
        <f t="shared" si="9"/>
        <v>0</v>
      </c>
      <c r="BJ53" s="63">
        <f t="shared" si="1"/>
        <v>0</v>
      </c>
      <c r="BK53" s="63">
        <f t="shared" si="10"/>
        <v>0</v>
      </c>
      <c r="BL53" s="63">
        <f t="shared" si="11"/>
        <v>0</v>
      </c>
      <c r="BM53" s="63">
        <f t="shared" si="2"/>
        <v>0</v>
      </c>
      <c r="BN53" s="63">
        <f t="shared" si="3"/>
        <v>0</v>
      </c>
      <c r="BO53" s="65" t="str">
        <f t="shared" si="4"/>
        <v>-</v>
      </c>
      <c r="BP53" s="67" t="str">
        <f t="shared" si="15"/>
        <v>-</v>
      </c>
      <c r="BQ53" s="68">
        <f t="shared" si="12"/>
        <v>0</v>
      </c>
      <c r="BR53" s="54">
        <f t="shared" si="13"/>
        <v>0</v>
      </c>
      <c r="BS53" s="55">
        <f t="shared" si="14"/>
        <v>0</v>
      </c>
      <c r="BT53" s="2"/>
      <c r="BU53" s="5"/>
    </row>
    <row r="54" spans="2:73" x14ac:dyDescent="0.2">
      <c r="B54" s="15"/>
      <c r="C54" s="15" t="s">
        <v>120</v>
      </c>
      <c r="D54" s="258" t="s">
        <v>6</v>
      </c>
      <c r="E54" s="73">
        <v>3</v>
      </c>
      <c r="F54" s="56">
        <v>4</v>
      </c>
      <c r="G54" s="56">
        <v>0</v>
      </c>
      <c r="H54" s="56">
        <v>24</v>
      </c>
      <c r="I54" s="56">
        <v>2</v>
      </c>
      <c r="J54" s="57"/>
      <c r="K54" s="57"/>
      <c r="L54" s="58"/>
      <c r="M54" s="59">
        <v>1</v>
      </c>
      <c r="N54" s="56">
        <v>4</v>
      </c>
      <c r="O54" s="56">
        <v>0</v>
      </c>
      <c r="P54" s="56">
        <v>37</v>
      </c>
      <c r="Q54" s="56">
        <v>1</v>
      </c>
      <c r="R54" s="57"/>
      <c r="S54" s="57"/>
      <c r="T54" s="58"/>
      <c r="U54" s="59"/>
      <c r="V54" s="56"/>
      <c r="W54" s="56"/>
      <c r="X54" s="56"/>
      <c r="Y54" s="56"/>
      <c r="Z54" s="57"/>
      <c r="AA54" s="57"/>
      <c r="AB54" s="58"/>
      <c r="AC54" s="253"/>
      <c r="AD54" s="251"/>
      <c r="AE54" s="251"/>
      <c r="AF54" s="251"/>
      <c r="AG54" s="251"/>
      <c r="AH54" s="252"/>
      <c r="AI54" s="252"/>
      <c r="AJ54" s="58"/>
      <c r="AK54" s="59"/>
      <c r="AL54" s="56"/>
      <c r="AM54" s="56"/>
      <c r="AN54" s="56"/>
      <c r="AO54" s="56"/>
      <c r="AP54" s="57"/>
      <c r="AQ54" s="57"/>
      <c r="AR54" s="263"/>
      <c r="AS54" s="59"/>
      <c r="AT54" s="56"/>
      <c r="AU54" s="56"/>
      <c r="AV54" s="56"/>
      <c r="AW54" s="56"/>
      <c r="AX54" s="57"/>
      <c r="AY54" s="57"/>
      <c r="AZ54" s="58"/>
      <c r="BA54" s="61"/>
      <c r="BB54" s="62">
        <f t="shared" si="6"/>
        <v>2</v>
      </c>
      <c r="BC54" s="63">
        <f t="shared" si="7"/>
        <v>4</v>
      </c>
      <c r="BD54" s="39">
        <v>1</v>
      </c>
      <c r="BE54" s="63">
        <f t="shared" si="8"/>
        <v>3</v>
      </c>
      <c r="BF54" s="39">
        <v>0</v>
      </c>
      <c r="BG54" s="40">
        <v>0</v>
      </c>
      <c r="BH54" s="67">
        <f t="shared" si="0"/>
        <v>4</v>
      </c>
      <c r="BI54" s="62">
        <f t="shared" si="9"/>
        <v>8</v>
      </c>
      <c r="BJ54" s="63">
        <f t="shared" si="1"/>
        <v>0</v>
      </c>
      <c r="BK54" s="63">
        <f t="shared" si="10"/>
        <v>61</v>
      </c>
      <c r="BL54" s="63">
        <f t="shared" si="11"/>
        <v>3</v>
      </c>
      <c r="BM54" s="63">
        <f t="shared" si="2"/>
        <v>0</v>
      </c>
      <c r="BN54" s="63">
        <f t="shared" si="3"/>
        <v>0</v>
      </c>
      <c r="BO54" s="65">
        <f t="shared" si="4"/>
        <v>7.625</v>
      </c>
      <c r="BP54" s="67">
        <f t="shared" si="15"/>
        <v>20.333333333333332</v>
      </c>
      <c r="BQ54" s="68">
        <f t="shared" si="12"/>
        <v>0</v>
      </c>
      <c r="BR54" s="54">
        <f t="shared" si="13"/>
        <v>0</v>
      </c>
      <c r="BS54" s="55">
        <f t="shared" si="14"/>
        <v>0</v>
      </c>
      <c r="BT54" s="2"/>
      <c r="BU54" s="5"/>
    </row>
    <row r="55" spans="2:73" x14ac:dyDescent="0.2">
      <c r="B55" s="15"/>
      <c r="C55" s="15" t="s">
        <v>114</v>
      </c>
      <c r="D55" s="259" t="s">
        <v>137</v>
      </c>
      <c r="E55" s="73">
        <v>28</v>
      </c>
      <c r="F55" s="56">
        <v>4</v>
      </c>
      <c r="G55" s="56">
        <v>0</v>
      </c>
      <c r="H55" s="56">
        <v>28</v>
      </c>
      <c r="I55" s="56">
        <v>2</v>
      </c>
      <c r="J55" s="57">
        <v>1</v>
      </c>
      <c r="K55" s="57"/>
      <c r="L55" s="58"/>
      <c r="M55" s="59">
        <v>16</v>
      </c>
      <c r="N55" s="56">
        <v>4</v>
      </c>
      <c r="O55" s="56">
        <v>0</v>
      </c>
      <c r="P55" s="56">
        <v>46</v>
      </c>
      <c r="Q55" s="56">
        <v>0</v>
      </c>
      <c r="R55" s="57"/>
      <c r="S55" s="57"/>
      <c r="T55" s="58"/>
      <c r="U55" s="59"/>
      <c r="V55" s="56"/>
      <c r="W55" s="56"/>
      <c r="X55" s="56"/>
      <c r="Y55" s="56"/>
      <c r="Z55" s="57"/>
      <c r="AA55" s="57"/>
      <c r="AB55" s="58"/>
      <c r="AC55" s="59"/>
      <c r="AD55" s="56"/>
      <c r="AE55" s="56"/>
      <c r="AF55" s="56"/>
      <c r="AG55" s="56"/>
      <c r="AH55" s="57"/>
      <c r="AI55" s="57"/>
      <c r="AJ55" s="58"/>
      <c r="AK55" s="59">
        <v>30</v>
      </c>
      <c r="AL55" s="56">
        <v>4</v>
      </c>
      <c r="AM55" s="56">
        <v>0</v>
      </c>
      <c r="AN55" s="56">
        <v>27</v>
      </c>
      <c r="AO55" s="56">
        <v>0</v>
      </c>
      <c r="AP55" s="57"/>
      <c r="AQ55" s="57"/>
      <c r="AR55" s="263"/>
      <c r="AS55" s="237"/>
      <c r="AT55" s="238"/>
      <c r="AU55" s="238"/>
      <c r="AV55" s="238"/>
      <c r="AW55" s="238"/>
      <c r="AX55" s="239"/>
      <c r="AY55" s="239"/>
      <c r="AZ55" s="240"/>
      <c r="BA55" s="61"/>
      <c r="BB55" s="62">
        <f t="shared" si="6"/>
        <v>3</v>
      </c>
      <c r="BC55" s="63">
        <f t="shared" si="7"/>
        <v>74</v>
      </c>
      <c r="BD55" s="39"/>
      <c r="BE55" s="63">
        <f t="shared" si="8"/>
        <v>30</v>
      </c>
      <c r="BF55" s="39">
        <v>0</v>
      </c>
      <c r="BG55" s="40">
        <v>0</v>
      </c>
      <c r="BH55" s="67">
        <f t="shared" si="0"/>
        <v>24.666666666666668</v>
      </c>
      <c r="BI55" s="62">
        <f t="shared" si="9"/>
        <v>12</v>
      </c>
      <c r="BJ55" s="63">
        <f t="shared" si="1"/>
        <v>0</v>
      </c>
      <c r="BK55" s="63">
        <f t="shared" si="10"/>
        <v>101</v>
      </c>
      <c r="BL55" s="63">
        <f t="shared" si="11"/>
        <v>2</v>
      </c>
      <c r="BM55" s="63">
        <f t="shared" si="2"/>
        <v>0</v>
      </c>
      <c r="BN55" s="63">
        <f t="shared" si="3"/>
        <v>0</v>
      </c>
      <c r="BO55" s="65">
        <f t="shared" si="4"/>
        <v>8.4166666666666661</v>
      </c>
      <c r="BP55" s="67">
        <f t="shared" si="15"/>
        <v>50.5</v>
      </c>
      <c r="BQ55" s="68">
        <f t="shared" si="12"/>
        <v>1</v>
      </c>
      <c r="BR55" s="54">
        <f t="shared" si="13"/>
        <v>0</v>
      </c>
      <c r="BS55" s="55">
        <f t="shared" si="14"/>
        <v>0</v>
      </c>
      <c r="BT55" s="2"/>
      <c r="BU55" s="5"/>
    </row>
    <row r="56" spans="2:73" x14ac:dyDescent="0.2">
      <c r="B56" s="15"/>
      <c r="C56" s="15" t="s">
        <v>141</v>
      </c>
      <c r="D56" s="259" t="s">
        <v>137</v>
      </c>
      <c r="E56" s="73">
        <v>50</v>
      </c>
      <c r="F56" s="56"/>
      <c r="G56" s="56"/>
      <c r="H56" s="56"/>
      <c r="I56" s="56"/>
      <c r="J56" s="57"/>
      <c r="K56" s="57"/>
      <c r="L56" s="58"/>
      <c r="M56" s="59">
        <v>27</v>
      </c>
      <c r="N56" s="56"/>
      <c r="O56" s="56"/>
      <c r="P56" s="56"/>
      <c r="Q56" s="56"/>
      <c r="R56" s="57"/>
      <c r="S56" s="57"/>
      <c r="T56" s="58"/>
      <c r="U56" s="59"/>
      <c r="V56" s="56"/>
      <c r="W56" s="56"/>
      <c r="X56" s="56"/>
      <c r="Y56" s="56"/>
      <c r="Z56" s="57"/>
      <c r="AA56" s="57"/>
      <c r="AB56" s="58"/>
      <c r="AC56" s="59"/>
      <c r="AD56" s="56"/>
      <c r="AE56" s="56"/>
      <c r="AF56" s="56"/>
      <c r="AG56" s="56"/>
      <c r="AH56" s="57"/>
      <c r="AI56" s="57"/>
      <c r="AJ56" s="58"/>
      <c r="AK56" s="59"/>
      <c r="AL56" s="56"/>
      <c r="AM56" s="56"/>
      <c r="AN56" s="56"/>
      <c r="AO56" s="56"/>
      <c r="AP56" s="57"/>
      <c r="AQ56" s="57"/>
      <c r="AR56" s="263"/>
      <c r="AS56" s="237"/>
      <c r="AT56" s="238"/>
      <c r="AU56" s="238"/>
      <c r="AV56" s="238"/>
      <c r="AW56" s="238"/>
      <c r="AX56" s="239"/>
      <c r="AY56" s="239"/>
      <c r="AZ56" s="240"/>
      <c r="BA56" s="61"/>
      <c r="BB56" s="62">
        <f t="shared" si="6"/>
        <v>2</v>
      </c>
      <c r="BC56" s="63">
        <f t="shared" si="7"/>
        <v>77</v>
      </c>
      <c r="BD56" s="39"/>
      <c r="BE56" s="63">
        <f t="shared" si="8"/>
        <v>50</v>
      </c>
      <c r="BF56" s="39">
        <v>0</v>
      </c>
      <c r="BG56" s="40">
        <v>0</v>
      </c>
      <c r="BH56" s="67">
        <f t="shared" si="0"/>
        <v>38.5</v>
      </c>
      <c r="BI56" s="62">
        <f t="shared" si="9"/>
        <v>0</v>
      </c>
      <c r="BJ56" s="63">
        <f t="shared" si="1"/>
        <v>0</v>
      </c>
      <c r="BK56" s="63">
        <f t="shared" si="10"/>
        <v>0</v>
      </c>
      <c r="BL56" s="63">
        <f t="shared" si="11"/>
        <v>0</v>
      </c>
      <c r="BM56" s="63">
        <f t="shared" si="2"/>
        <v>0</v>
      </c>
      <c r="BN56" s="63">
        <f t="shared" si="3"/>
        <v>0</v>
      </c>
      <c r="BO56" s="65" t="str">
        <f t="shared" si="4"/>
        <v>-</v>
      </c>
      <c r="BP56" s="67" t="str">
        <f t="shared" si="15"/>
        <v>-</v>
      </c>
      <c r="BQ56" s="68">
        <f t="shared" si="12"/>
        <v>0</v>
      </c>
      <c r="BR56" s="54">
        <f t="shared" si="13"/>
        <v>0</v>
      </c>
      <c r="BS56" s="55">
        <f t="shared" si="14"/>
        <v>0</v>
      </c>
      <c r="BT56" s="2"/>
      <c r="BU56" s="5"/>
    </row>
    <row r="57" spans="2:73" x14ac:dyDescent="0.2">
      <c r="B57" s="15"/>
      <c r="C57" s="15" t="s">
        <v>129</v>
      </c>
      <c r="D57" s="259" t="s">
        <v>137</v>
      </c>
      <c r="E57" s="73"/>
      <c r="F57" s="56"/>
      <c r="G57" s="56"/>
      <c r="H57" s="56"/>
      <c r="I57" s="56"/>
      <c r="J57" s="57"/>
      <c r="K57" s="57"/>
      <c r="L57" s="58"/>
      <c r="M57" s="59">
        <v>5</v>
      </c>
      <c r="N57" s="56"/>
      <c r="O57" s="56"/>
      <c r="P57" s="56"/>
      <c r="Q57" s="56"/>
      <c r="R57" s="57"/>
      <c r="S57" s="57"/>
      <c r="T57" s="58"/>
      <c r="U57" s="59"/>
      <c r="V57" s="56"/>
      <c r="W57" s="56"/>
      <c r="X57" s="56"/>
      <c r="Y57" s="56"/>
      <c r="Z57" s="57"/>
      <c r="AA57" s="57"/>
      <c r="AB57" s="58"/>
      <c r="AC57" s="59"/>
      <c r="AD57" s="56"/>
      <c r="AE57" s="56"/>
      <c r="AF57" s="56"/>
      <c r="AG57" s="56"/>
      <c r="AH57" s="57"/>
      <c r="AI57" s="57"/>
      <c r="AJ57" s="58"/>
      <c r="AK57" s="59">
        <v>39</v>
      </c>
      <c r="AL57" s="56"/>
      <c r="AM57" s="56"/>
      <c r="AN57" s="56"/>
      <c r="AO57" s="56"/>
      <c r="AP57" s="57"/>
      <c r="AQ57" s="57"/>
      <c r="AR57" s="263"/>
      <c r="AS57" s="237"/>
      <c r="AT57" s="238"/>
      <c r="AU57" s="238"/>
      <c r="AV57" s="238"/>
      <c r="AW57" s="238"/>
      <c r="AX57" s="239"/>
      <c r="AY57" s="239"/>
      <c r="AZ57" s="240"/>
      <c r="BA57" s="61"/>
      <c r="BB57" s="62">
        <f t="shared" si="6"/>
        <v>2</v>
      </c>
      <c r="BC57" s="63">
        <f t="shared" si="7"/>
        <v>44</v>
      </c>
      <c r="BD57" s="39"/>
      <c r="BE57" s="63">
        <f t="shared" si="8"/>
        <v>39</v>
      </c>
      <c r="BF57" s="39">
        <v>0</v>
      </c>
      <c r="BG57" s="40">
        <v>0</v>
      </c>
      <c r="BH57" s="67">
        <f t="shared" si="0"/>
        <v>22</v>
      </c>
      <c r="BI57" s="62">
        <f t="shared" si="9"/>
        <v>0</v>
      </c>
      <c r="BJ57" s="63">
        <f t="shared" si="1"/>
        <v>0</v>
      </c>
      <c r="BK57" s="63">
        <f t="shared" si="10"/>
        <v>0</v>
      </c>
      <c r="BL57" s="63">
        <f t="shared" si="11"/>
        <v>0</v>
      </c>
      <c r="BM57" s="63">
        <f t="shared" si="2"/>
        <v>0</v>
      </c>
      <c r="BN57" s="63">
        <f t="shared" si="3"/>
        <v>0</v>
      </c>
      <c r="BO57" s="65" t="str">
        <f t="shared" si="4"/>
        <v>-</v>
      </c>
      <c r="BP57" s="67" t="str">
        <f t="shared" si="15"/>
        <v>-</v>
      </c>
      <c r="BQ57" s="68">
        <f t="shared" si="12"/>
        <v>0</v>
      </c>
      <c r="BR57" s="54">
        <f t="shared" si="13"/>
        <v>0</v>
      </c>
      <c r="BS57" s="55">
        <f t="shared" si="14"/>
        <v>0</v>
      </c>
      <c r="BT57" s="2"/>
      <c r="BU57" s="5"/>
    </row>
    <row r="58" spans="2:73" x14ac:dyDescent="0.2">
      <c r="B58" s="15"/>
      <c r="C58" s="15" t="s">
        <v>175</v>
      </c>
      <c r="D58" s="259" t="s">
        <v>137</v>
      </c>
      <c r="E58" s="73">
        <v>25</v>
      </c>
      <c r="F58" s="56"/>
      <c r="G58" s="56"/>
      <c r="H58" s="56"/>
      <c r="I58" s="56"/>
      <c r="J58" s="57"/>
      <c r="K58" s="57"/>
      <c r="L58" s="58"/>
      <c r="M58" s="59">
        <v>0</v>
      </c>
      <c r="N58" s="56"/>
      <c r="O58" s="56"/>
      <c r="P58" s="56"/>
      <c r="Q58" s="56"/>
      <c r="R58" s="57"/>
      <c r="S58" s="57"/>
      <c r="T58" s="58"/>
      <c r="U58" s="59"/>
      <c r="V58" s="56"/>
      <c r="W58" s="56"/>
      <c r="X58" s="56"/>
      <c r="Y58" s="56"/>
      <c r="Z58" s="57"/>
      <c r="AA58" s="57"/>
      <c r="AB58" s="58"/>
      <c r="AC58" s="59"/>
      <c r="AD58" s="56"/>
      <c r="AE58" s="56"/>
      <c r="AF58" s="56"/>
      <c r="AG58" s="56"/>
      <c r="AH58" s="57"/>
      <c r="AI58" s="57"/>
      <c r="AJ58" s="58"/>
      <c r="AK58" s="59">
        <v>12</v>
      </c>
      <c r="AL58" s="56">
        <v>1</v>
      </c>
      <c r="AM58" s="56">
        <v>0</v>
      </c>
      <c r="AN58" s="56">
        <v>14</v>
      </c>
      <c r="AO58" s="56">
        <v>0</v>
      </c>
      <c r="AP58" s="57"/>
      <c r="AQ58" s="57"/>
      <c r="AR58" s="263"/>
      <c r="AS58" s="237"/>
      <c r="AT58" s="238"/>
      <c r="AU58" s="238"/>
      <c r="AV58" s="238"/>
      <c r="AW58" s="238"/>
      <c r="AX58" s="239"/>
      <c r="AY58" s="239"/>
      <c r="AZ58" s="240"/>
      <c r="BA58" s="61"/>
      <c r="BB58" s="62">
        <f t="shared" si="6"/>
        <v>3</v>
      </c>
      <c r="BC58" s="63">
        <f t="shared" si="7"/>
        <v>37</v>
      </c>
      <c r="BD58" s="39">
        <v>1</v>
      </c>
      <c r="BE58" s="63">
        <f t="shared" si="8"/>
        <v>25</v>
      </c>
      <c r="BF58" s="39">
        <v>0</v>
      </c>
      <c r="BG58" s="40">
        <v>0</v>
      </c>
      <c r="BH58" s="67">
        <f t="shared" si="0"/>
        <v>18.5</v>
      </c>
      <c r="BI58" s="62">
        <f t="shared" si="9"/>
        <v>1</v>
      </c>
      <c r="BJ58" s="63">
        <f t="shared" si="1"/>
        <v>0</v>
      </c>
      <c r="BK58" s="63">
        <f t="shared" si="10"/>
        <v>14</v>
      </c>
      <c r="BL58" s="63">
        <f t="shared" si="11"/>
        <v>0</v>
      </c>
      <c r="BM58" s="63">
        <f t="shared" si="2"/>
        <v>0</v>
      </c>
      <c r="BN58" s="63">
        <f t="shared" si="3"/>
        <v>0</v>
      </c>
      <c r="BO58" s="65">
        <f t="shared" si="4"/>
        <v>14</v>
      </c>
      <c r="BP58" s="67" t="str">
        <f t="shared" si="15"/>
        <v>-</v>
      </c>
      <c r="BQ58" s="68">
        <f t="shared" si="12"/>
        <v>0</v>
      </c>
      <c r="BR58" s="54">
        <f t="shared" si="13"/>
        <v>0</v>
      </c>
      <c r="BS58" s="55">
        <f t="shared" si="14"/>
        <v>0</v>
      </c>
      <c r="BT58" s="2"/>
      <c r="BU58" s="5"/>
    </row>
    <row r="59" spans="2:73" x14ac:dyDescent="0.2">
      <c r="B59" s="15"/>
      <c r="C59" s="15" t="s">
        <v>176</v>
      </c>
      <c r="D59" s="259" t="s">
        <v>137</v>
      </c>
      <c r="E59" s="73"/>
      <c r="F59" s="56"/>
      <c r="G59" s="56"/>
      <c r="H59" s="56"/>
      <c r="I59" s="56"/>
      <c r="J59" s="57"/>
      <c r="K59" s="57"/>
      <c r="L59" s="58"/>
      <c r="M59" s="59">
        <v>1</v>
      </c>
      <c r="N59" s="56"/>
      <c r="O59" s="56"/>
      <c r="P59" s="56"/>
      <c r="Q59" s="56"/>
      <c r="R59" s="57"/>
      <c r="S59" s="57"/>
      <c r="T59" s="58"/>
      <c r="U59" s="59"/>
      <c r="V59" s="56"/>
      <c r="W59" s="56"/>
      <c r="X59" s="56"/>
      <c r="Y59" s="56"/>
      <c r="Z59" s="57"/>
      <c r="AA59" s="57"/>
      <c r="AB59" s="58"/>
      <c r="AC59" s="59"/>
      <c r="AD59" s="56"/>
      <c r="AE59" s="56"/>
      <c r="AF59" s="56"/>
      <c r="AG59" s="56"/>
      <c r="AH59" s="57"/>
      <c r="AI59" s="57"/>
      <c r="AJ59" s="58"/>
      <c r="AK59" s="59"/>
      <c r="AL59" s="56"/>
      <c r="AM59" s="56"/>
      <c r="AN59" s="56"/>
      <c r="AO59" s="56"/>
      <c r="AP59" s="57"/>
      <c r="AQ59" s="57"/>
      <c r="AR59" s="263"/>
      <c r="AS59" s="237"/>
      <c r="AT59" s="238"/>
      <c r="AU59" s="238"/>
      <c r="AV59" s="238"/>
      <c r="AW59" s="238"/>
      <c r="AX59" s="239"/>
      <c r="AY59" s="239"/>
      <c r="AZ59" s="240"/>
      <c r="BA59" s="61"/>
      <c r="BB59" s="62">
        <f t="shared" si="6"/>
        <v>1</v>
      </c>
      <c r="BC59" s="63">
        <f t="shared" si="7"/>
        <v>1</v>
      </c>
      <c r="BD59" s="39"/>
      <c r="BE59" s="63">
        <f t="shared" si="8"/>
        <v>1</v>
      </c>
      <c r="BF59" s="39">
        <v>0</v>
      </c>
      <c r="BG59" s="40">
        <v>0</v>
      </c>
      <c r="BH59" s="67">
        <f t="shared" si="0"/>
        <v>1</v>
      </c>
      <c r="BI59" s="62">
        <f t="shared" si="9"/>
        <v>0</v>
      </c>
      <c r="BJ59" s="63">
        <f t="shared" si="1"/>
        <v>0</v>
      </c>
      <c r="BK59" s="63">
        <f t="shared" si="10"/>
        <v>0</v>
      </c>
      <c r="BL59" s="63">
        <f t="shared" si="11"/>
        <v>0</v>
      </c>
      <c r="BM59" s="63">
        <f t="shared" si="2"/>
        <v>0</v>
      </c>
      <c r="BN59" s="63">
        <f t="shared" si="3"/>
        <v>0</v>
      </c>
      <c r="BO59" s="65" t="str">
        <f t="shared" si="4"/>
        <v>-</v>
      </c>
      <c r="BP59" s="67" t="str">
        <f t="shared" si="15"/>
        <v>-</v>
      </c>
      <c r="BQ59" s="68">
        <f t="shared" si="12"/>
        <v>0</v>
      </c>
      <c r="BR59" s="54">
        <f t="shared" si="13"/>
        <v>0</v>
      </c>
      <c r="BS59" s="55">
        <f t="shared" si="14"/>
        <v>0</v>
      </c>
      <c r="BT59" s="2"/>
      <c r="BU59" s="5"/>
    </row>
    <row r="60" spans="2:73" x14ac:dyDescent="0.2">
      <c r="B60" s="15"/>
      <c r="C60" s="15" t="s">
        <v>138</v>
      </c>
      <c r="D60" s="259" t="s">
        <v>137</v>
      </c>
      <c r="E60" s="73">
        <v>6</v>
      </c>
      <c r="F60" s="56"/>
      <c r="G60" s="56"/>
      <c r="H60" s="56"/>
      <c r="I60" s="56"/>
      <c r="J60" s="57"/>
      <c r="K60" s="57">
        <v>1</v>
      </c>
      <c r="L60" s="58"/>
      <c r="M60" s="59">
        <v>5</v>
      </c>
      <c r="N60" s="56"/>
      <c r="O60" s="56"/>
      <c r="P60" s="56"/>
      <c r="Q60" s="56"/>
      <c r="R60" s="57"/>
      <c r="S60" s="57"/>
      <c r="T60" s="58"/>
      <c r="U60" s="59"/>
      <c r="V60" s="56"/>
      <c r="W60" s="56"/>
      <c r="X60" s="56"/>
      <c r="Y60" s="56"/>
      <c r="Z60" s="57"/>
      <c r="AA60" s="57"/>
      <c r="AB60" s="58"/>
      <c r="AC60" s="59"/>
      <c r="AD60" s="56"/>
      <c r="AE60" s="56"/>
      <c r="AF60" s="56"/>
      <c r="AG60" s="56"/>
      <c r="AH60" s="57"/>
      <c r="AI60" s="57"/>
      <c r="AJ60" s="58"/>
      <c r="AK60" s="59">
        <v>0</v>
      </c>
      <c r="AL60" s="56">
        <v>2</v>
      </c>
      <c r="AM60" s="56">
        <v>0</v>
      </c>
      <c r="AN60" s="56">
        <v>25</v>
      </c>
      <c r="AO60" s="56">
        <v>0</v>
      </c>
      <c r="AP60" s="57"/>
      <c r="AQ60" s="57"/>
      <c r="AR60" s="263"/>
      <c r="AS60" s="237"/>
      <c r="AT60" s="238"/>
      <c r="AU60" s="238"/>
      <c r="AV60" s="238"/>
      <c r="AW60" s="238"/>
      <c r="AX60" s="239"/>
      <c r="AY60" s="239"/>
      <c r="AZ60" s="240"/>
      <c r="BA60" s="61"/>
      <c r="BB60" s="62">
        <f t="shared" si="6"/>
        <v>3</v>
      </c>
      <c r="BC60" s="63">
        <f t="shared" si="7"/>
        <v>11</v>
      </c>
      <c r="BD60" s="39">
        <v>1</v>
      </c>
      <c r="BE60" s="63">
        <f t="shared" si="8"/>
        <v>6</v>
      </c>
      <c r="BF60" s="39">
        <v>0</v>
      </c>
      <c r="BG60" s="40">
        <v>0</v>
      </c>
      <c r="BH60" s="67">
        <f t="shared" si="0"/>
        <v>5.5</v>
      </c>
      <c r="BI60" s="62">
        <f t="shared" si="9"/>
        <v>2</v>
      </c>
      <c r="BJ60" s="63">
        <f t="shared" si="1"/>
        <v>0</v>
      </c>
      <c r="BK60" s="63">
        <f t="shared" si="10"/>
        <v>25</v>
      </c>
      <c r="BL60" s="63">
        <f t="shared" si="11"/>
        <v>0</v>
      </c>
      <c r="BM60" s="63">
        <f t="shared" si="2"/>
        <v>0</v>
      </c>
      <c r="BN60" s="63">
        <f t="shared" si="3"/>
        <v>0</v>
      </c>
      <c r="BO60" s="65">
        <f t="shared" si="4"/>
        <v>12.5</v>
      </c>
      <c r="BP60" s="67" t="str">
        <f t="shared" si="15"/>
        <v>-</v>
      </c>
      <c r="BQ60" s="68">
        <f t="shared" si="12"/>
        <v>0</v>
      </c>
      <c r="BR60" s="54">
        <f t="shared" si="13"/>
        <v>1</v>
      </c>
      <c r="BS60" s="55">
        <f t="shared" si="14"/>
        <v>0</v>
      </c>
      <c r="BT60" s="2"/>
      <c r="BU60" s="5"/>
    </row>
    <row r="61" spans="2:73" x14ac:dyDescent="0.2">
      <c r="B61" s="15"/>
      <c r="C61" s="15" t="s">
        <v>177</v>
      </c>
      <c r="D61" s="259" t="s">
        <v>137</v>
      </c>
      <c r="E61" s="73"/>
      <c r="F61" s="56">
        <v>4</v>
      </c>
      <c r="G61" s="56">
        <v>0</v>
      </c>
      <c r="H61" s="56">
        <v>23</v>
      </c>
      <c r="I61" s="56">
        <v>1</v>
      </c>
      <c r="J61" s="57"/>
      <c r="K61" s="57"/>
      <c r="L61" s="58"/>
      <c r="M61" s="59">
        <v>11</v>
      </c>
      <c r="N61" s="56">
        <v>4</v>
      </c>
      <c r="O61" s="56">
        <v>0</v>
      </c>
      <c r="P61" s="56">
        <v>20</v>
      </c>
      <c r="Q61" s="56">
        <v>1</v>
      </c>
      <c r="R61" s="57"/>
      <c r="S61" s="57"/>
      <c r="T61" s="58"/>
      <c r="U61" s="59"/>
      <c r="V61" s="56"/>
      <c r="W61" s="56"/>
      <c r="X61" s="56"/>
      <c r="Y61" s="56"/>
      <c r="Z61" s="57"/>
      <c r="AA61" s="57"/>
      <c r="AB61" s="58"/>
      <c r="AC61" s="59"/>
      <c r="AD61" s="56"/>
      <c r="AE61" s="56"/>
      <c r="AF61" s="56"/>
      <c r="AG61" s="56"/>
      <c r="AH61" s="57"/>
      <c r="AI61" s="57"/>
      <c r="AJ61" s="58"/>
      <c r="AK61" s="59">
        <v>9</v>
      </c>
      <c r="AL61" s="56">
        <v>4</v>
      </c>
      <c r="AM61" s="56">
        <v>0</v>
      </c>
      <c r="AN61" s="56">
        <v>37</v>
      </c>
      <c r="AO61" s="56">
        <v>2</v>
      </c>
      <c r="AP61" s="57">
        <v>1</v>
      </c>
      <c r="AQ61" s="57"/>
      <c r="AR61" s="263"/>
      <c r="AS61" s="237"/>
      <c r="AT61" s="238"/>
      <c r="AU61" s="238"/>
      <c r="AV61" s="238"/>
      <c r="AW61" s="238"/>
      <c r="AX61" s="239"/>
      <c r="AY61" s="239"/>
      <c r="AZ61" s="240"/>
      <c r="BA61" s="61"/>
      <c r="BB61" s="62">
        <f t="shared" si="6"/>
        <v>2</v>
      </c>
      <c r="BC61" s="63">
        <f t="shared" si="7"/>
        <v>20</v>
      </c>
      <c r="BD61" s="39">
        <v>2</v>
      </c>
      <c r="BE61" s="63">
        <f t="shared" si="8"/>
        <v>11</v>
      </c>
      <c r="BF61" s="39">
        <v>0</v>
      </c>
      <c r="BG61" s="40">
        <v>0</v>
      </c>
      <c r="BH61" s="67" t="str">
        <f t="shared" si="0"/>
        <v>-</v>
      </c>
      <c r="BI61" s="62">
        <f t="shared" si="9"/>
        <v>12</v>
      </c>
      <c r="BJ61" s="63">
        <f t="shared" si="1"/>
        <v>0</v>
      </c>
      <c r="BK61" s="63">
        <f t="shared" si="10"/>
        <v>80</v>
      </c>
      <c r="BL61" s="63">
        <f t="shared" si="11"/>
        <v>4</v>
      </c>
      <c r="BM61" s="63">
        <f t="shared" si="2"/>
        <v>0</v>
      </c>
      <c r="BN61" s="63">
        <f t="shared" si="3"/>
        <v>0</v>
      </c>
      <c r="BO61" s="65">
        <f t="shared" si="4"/>
        <v>6.666666666666667</v>
      </c>
      <c r="BP61" s="67">
        <f t="shared" si="15"/>
        <v>20</v>
      </c>
      <c r="BQ61" s="68">
        <f t="shared" si="12"/>
        <v>1</v>
      </c>
      <c r="BR61" s="54">
        <f t="shared" si="13"/>
        <v>0</v>
      </c>
      <c r="BS61" s="55">
        <f t="shared" si="14"/>
        <v>0</v>
      </c>
      <c r="BT61" s="2"/>
      <c r="BU61" s="5"/>
    </row>
    <row r="62" spans="2:73" x14ac:dyDescent="0.2">
      <c r="B62" s="15"/>
      <c r="C62" s="15" t="s">
        <v>128</v>
      </c>
      <c r="D62" s="259" t="s">
        <v>137</v>
      </c>
      <c r="E62" s="73"/>
      <c r="F62" s="56">
        <v>2</v>
      </c>
      <c r="G62" s="56">
        <v>0</v>
      </c>
      <c r="H62" s="56">
        <v>19</v>
      </c>
      <c r="I62" s="56">
        <v>0</v>
      </c>
      <c r="J62" s="57"/>
      <c r="K62" s="57"/>
      <c r="L62" s="58"/>
      <c r="M62" s="59">
        <v>0</v>
      </c>
      <c r="N62" s="56"/>
      <c r="O62" s="56"/>
      <c r="P62" s="56"/>
      <c r="Q62" s="56"/>
      <c r="R62" s="57"/>
      <c r="S62" s="57"/>
      <c r="T62" s="58"/>
      <c r="U62" s="59"/>
      <c r="V62" s="56"/>
      <c r="W62" s="56"/>
      <c r="X62" s="56"/>
      <c r="Y62" s="56"/>
      <c r="Z62" s="57"/>
      <c r="AA62" s="57"/>
      <c r="AB62" s="58"/>
      <c r="AC62" s="59"/>
      <c r="AD62" s="56"/>
      <c r="AE62" s="56"/>
      <c r="AF62" s="56"/>
      <c r="AG62" s="56"/>
      <c r="AH62" s="57"/>
      <c r="AI62" s="57"/>
      <c r="AJ62" s="58"/>
      <c r="AK62" s="59">
        <v>4</v>
      </c>
      <c r="AL62" s="56">
        <v>1</v>
      </c>
      <c r="AM62" s="56">
        <v>0</v>
      </c>
      <c r="AN62" s="56">
        <v>19</v>
      </c>
      <c r="AO62" s="56">
        <v>0</v>
      </c>
      <c r="AP62" s="57"/>
      <c r="AQ62" s="57"/>
      <c r="AR62" s="263"/>
      <c r="AS62" s="237"/>
      <c r="AT62" s="238"/>
      <c r="AU62" s="238"/>
      <c r="AV62" s="238"/>
      <c r="AW62" s="238"/>
      <c r="AX62" s="239"/>
      <c r="AY62" s="239"/>
      <c r="AZ62" s="240"/>
      <c r="BA62" s="61"/>
      <c r="BB62" s="62">
        <f t="shared" si="6"/>
        <v>2</v>
      </c>
      <c r="BC62" s="63">
        <f t="shared" si="7"/>
        <v>4</v>
      </c>
      <c r="BD62" s="39"/>
      <c r="BE62" s="63">
        <f t="shared" si="8"/>
        <v>4</v>
      </c>
      <c r="BF62" s="39">
        <v>0</v>
      </c>
      <c r="BG62" s="40">
        <v>0</v>
      </c>
      <c r="BH62" s="67">
        <f t="shared" si="0"/>
        <v>2</v>
      </c>
      <c r="BI62" s="62">
        <f t="shared" si="9"/>
        <v>3</v>
      </c>
      <c r="BJ62" s="63">
        <f t="shared" si="1"/>
        <v>0</v>
      </c>
      <c r="BK62" s="63">
        <f t="shared" si="10"/>
        <v>38</v>
      </c>
      <c r="BL62" s="63">
        <f t="shared" si="11"/>
        <v>0</v>
      </c>
      <c r="BM62" s="63">
        <f t="shared" si="2"/>
        <v>0</v>
      </c>
      <c r="BN62" s="63">
        <f t="shared" si="3"/>
        <v>0</v>
      </c>
      <c r="BO62" s="65">
        <f t="shared" si="4"/>
        <v>12.666666666666666</v>
      </c>
      <c r="BP62" s="67" t="str">
        <f t="shared" si="15"/>
        <v>-</v>
      </c>
      <c r="BQ62" s="68">
        <f t="shared" si="12"/>
        <v>0</v>
      </c>
      <c r="BR62" s="54">
        <f t="shared" si="13"/>
        <v>0</v>
      </c>
      <c r="BS62" s="55">
        <f t="shared" si="14"/>
        <v>0</v>
      </c>
      <c r="BT62" s="2"/>
      <c r="BU62" s="5"/>
    </row>
    <row r="63" spans="2:73" x14ac:dyDescent="0.2">
      <c r="B63" s="15"/>
      <c r="C63" s="15" t="s">
        <v>178</v>
      </c>
      <c r="D63" s="259" t="s">
        <v>137</v>
      </c>
      <c r="E63" s="73"/>
      <c r="F63" s="56"/>
      <c r="G63" s="56"/>
      <c r="H63" s="56"/>
      <c r="I63" s="56"/>
      <c r="J63" s="57"/>
      <c r="K63" s="57"/>
      <c r="L63" s="58"/>
      <c r="M63" s="59">
        <v>0</v>
      </c>
      <c r="N63" s="56">
        <v>4</v>
      </c>
      <c r="O63" s="56">
        <v>0</v>
      </c>
      <c r="P63" s="56">
        <v>40</v>
      </c>
      <c r="Q63" s="56">
        <v>1</v>
      </c>
      <c r="R63" s="57"/>
      <c r="S63" s="57"/>
      <c r="T63" s="58"/>
      <c r="U63" s="59"/>
      <c r="V63" s="56"/>
      <c r="W63" s="56"/>
      <c r="X63" s="56"/>
      <c r="Y63" s="56"/>
      <c r="Z63" s="57"/>
      <c r="AA63" s="57"/>
      <c r="AB63" s="58"/>
      <c r="AC63" s="59"/>
      <c r="AD63" s="56"/>
      <c r="AE63" s="56"/>
      <c r="AF63" s="56"/>
      <c r="AG63" s="56"/>
      <c r="AH63" s="57"/>
      <c r="AI63" s="57"/>
      <c r="AJ63" s="58"/>
      <c r="AK63" s="59"/>
      <c r="AL63" s="56"/>
      <c r="AM63" s="56"/>
      <c r="AN63" s="56"/>
      <c r="AO63" s="56"/>
      <c r="AP63" s="57"/>
      <c r="AQ63" s="57"/>
      <c r="AR63" s="263"/>
      <c r="AS63" s="237"/>
      <c r="AT63" s="238"/>
      <c r="AU63" s="238"/>
      <c r="AV63" s="238"/>
      <c r="AW63" s="238"/>
      <c r="AX63" s="239"/>
      <c r="AY63" s="239"/>
      <c r="AZ63" s="240"/>
      <c r="BA63" s="61"/>
      <c r="BB63" s="62">
        <f t="shared" si="6"/>
        <v>1</v>
      </c>
      <c r="BC63" s="63">
        <f t="shared" si="7"/>
        <v>0</v>
      </c>
      <c r="BD63" s="39"/>
      <c r="BE63" s="63">
        <f t="shared" si="8"/>
        <v>0</v>
      </c>
      <c r="BF63" s="39">
        <v>0</v>
      </c>
      <c r="BG63" s="40">
        <v>0</v>
      </c>
      <c r="BH63" s="67">
        <f t="shared" si="0"/>
        <v>0</v>
      </c>
      <c r="BI63" s="62">
        <f t="shared" si="9"/>
        <v>4</v>
      </c>
      <c r="BJ63" s="63">
        <f t="shared" si="1"/>
        <v>0</v>
      </c>
      <c r="BK63" s="63">
        <f t="shared" si="10"/>
        <v>40</v>
      </c>
      <c r="BL63" s="63">
        <f t="shared" si="11"/>
        <v>1</v>
      </c>
      <c r="BM63" s="63">
        <f t="shared" si="2"/>
        <v>0</v>
      </c>
      <c r="BN63" s="63">
        <f t="shared" si="3"/>
        <v>0</v>
      </c>
      <c r="BO63" s="65">
        <f t="shared" si="4"/>
        <v>10</v>
      </c>
      <c r="BP63" s="67">
        <f t="shared" si="15"/>
        <v>40</v>
      </c>
      <c r="BQ63" s="68">
        <f t="shared" si="12"/>
        <v>0</v>
      </c>
      <c r="BR63" s="54">
        <f t="shared" si="13"/>
        <v>0</v>
      </c>
      <c r="BS63" s="55">
        <f t="shared" si="14"/>
        <v>0</v>
      </c>
      <c r="BT63" s="2"/>
      <c r="BU63" s="5"/>
    </row>
    <row r="64" spans="2:73" ht="13.5" customHeight="1" x14ac:dyDescent="0.2">
      <c r="B64" s="15"/>
      <c r="C64" s="15" t="s">
        <v>119</v>
      </c>
      <c r="D64" s="259" t="s">
        <v>137</v>
      </c>
      <c r="E64" s="73"/>
      <c r="F64" s="56">
        <v>2</v>
      </c>
      <c r="G64" s="56">
        <v>0</v>
      </c>
      <c r="H64" s="56">
        <v>18</v>
      </c>
      <c r="I64" s="56">
        <v>0</v>
      </c>
      <c r="J64" s="57"/>
      <c r="K64" s="57"/>
      <c r="L64" s="58"/>
      <c r="M64" s="59">
        <v>2</v>
      </c>
      <c r="N64" s="56"/>
      <c r="O64" s="56"/>
      <c r="P64" s="56"/>
      <c r="Q64" s="56"/>
      <c r="R64" s="57"/>
      <c r="S64" s="57"/>
      <c r="T64" s="58"/>
      <c r="U64" s="59"/>
      <c r="V64" s="56"/>
      <c r="W64" s="56"/>
      <c r="X64" s="56"/>
      <c r="Y64" s="56"/>
      <c r="Z64" s="57"/>
      <c r="AA64" s="57"/>
      <c r="AB64" s="58"/>
      <c r="AC64" s="59"/>
      <c r="AD64" s="56"/>
      <c r="AE64" s="56"/>
      <c r="AF64" s="56"/>
      <c r="AG64" s="56"/>
      <c r="AH64" s="57"/>
      <c r="AI64" s="57"/>
      <c r="AJ64" s="58"/>
      <c r="AK64" s="59">
        <v>2</v>
      </c>
      <c r="AL64" s="56"/>
      <c r="AM64" s="56"/>
      <c r="AN64" s="56"/>
      <c r="AO64" s="56"/>
      <c r="AP64" s="57"/>
      <c r="AQ64" s="57"/>
      <c r="AR64" s="263"/>
      <c r="AS64" s="237"/>
      <c r="AT64" s="238"/>
      <c r="AU64" s="238"/>
      <c r="AV64" s="238"/>
      <c r="AW64" s="238"/>
      <c r="AX64" s="239"/>
      <c r="AY64" s="239"/>
      <c r="AZ64" s="240"/>
      <c r="BA64" s="61"/>
      <c r="BB64" s="62">
        <f t="shared" si="6"/>
        <v>2</v>
      </c>
      <c r="BC64" s="63">
        <f t="shared" si="7"/>
        <v>4</v>
      </c>
      <c r="BD64" s="39">
        <v>1</v>
      </c>
      <c r="BE64" s="63">
        <f t="shared" si="8"/>
        <v>2</v>
      </c>
      <c r="BF64" s="39">
        <v>0</v>
      </c>
      <c r="BG64" s="40">
        <v>0</v>
      </c>
      <c r="BH64" s="67">
        <f t="shared" si="0"/>
        <v>4</v>
      </c>
      <c r="BI64" s="62">
        <f t="shared" si="9"/>
        <v>2</v>
      </c>
      <c r="BJ64" s="63">
        <f t="shared" si="1"/>
        <v>0</v>
      </c>
      <c r="BK64" s="63">
        <f t="shared" si="10"/>
        <v>18</v>
      </c>
      <c r="BL64" s="63">
        <f t="shared" si="11"/>
        <v>0</v>
      </c>
      <c r="BM64" s="63">
        <f t="shared" si="2"/>
        <v>0</v>
      </c>
      <c r="BN64" s="63">
        <f t="shared" si="3"/>
        <v>0</v>
      </c>
      <c r="BO64" s="65">
        <f t="shared" si="4"/>
        <v>9</v>
      </c>
      <c r="BP64" s="67" t="str">
        <f t="shared" si="15"/>
        <v>-</v>
      </c>
      <c r="BQ64" s="68">
        <f t="shared" si="12"/>
        <v>0</v>
      </c>
      <c r="BR64" s="54">
        <f t="shared" si="13"/>
        <v>0</v>
      </c>
      <c r="BS64" s="55">
        <f t="shared" si="14"/>
        <v>0</v>
      </c>
      <c r="BT64" s="2"/>
      <c r="BU64" s="5"/>
    </row>
    <row r="65" spans="2:73" x14ac:dyDescent="0.2">
      <c r="B65" s="15"/>
      <c r="C65" s="15" t="s">
        <v>142</v>
      </c>
      <c r="D65" s="259" t="s">
        <v>137</v>
      </c>
      <c r="E65" s="73"/>
      <c r="F65" s="56">
        <v>4</v>
      </c>
      <c r="G65" s="56">
        <v>0</v>
      </c>
      <c r="H65" s="56">
        <v>27</v>
      </c>
      <c r="I65" s="56">
        <v>0</v>
      </c>
      <c r="J65" s="57"/>
      <c r="K65" s="57"/>
      <c r="L65" s="58"/>
      <c r="M65" s="59">
        <v>2</v>
      </c>
      <c r="N65" s="56">
        <v>4</v>
      </c>
      <c r="O65" s="56">
        <v>0</v>
      </c>
      <c r="P65" s="56">
        <v>35</v>
      </c>
      <c r="Q65" s="56">
        <v>0</v>
      </c>
      <c r="R65" s="57"/>
      <c r="S65" s="57"/>
      <c r="T65" s="58"/>
      <c r="U65" s="59"/>
      <c r="V65" s="56"/>
      <c r="W65" s="56"/>
      <c r="X65" s="56"/>
      <c r="Y65" s="56"/>
      <c r="Z65" s="57"/>
      <c r="AA65" s="57"/>
      <c r="AB65" s="58"/>
      <c r="AC65" s="59"/>
      <c r="AD65" s="56"/>
      <c r="AE65" s="56"/>
      <c r="AF65" s="56"/>
      <c r="AG65" s="56"/>
      <c r="AH65" s="57"/>
      <c r="AI65" s="57"/>
      <c r="AJ65" s="58"/>
      <c r="AK65" s="59"/>
      <c r="AL65" s="56">
        <v>3</v>
      </c>
      <c r="AM65" s="56">
        <v>0</v>
      </c>
      <c r="AN65" s="56">
        <v>26</v>
      </c>
      <c r="AO65" s="56">
        <v>0</v>
      </c>
      <c r="AP65" s="57"/>
      <c r="AQ65" s="57"/>
      <c r="AR65" s="263"/>
      <c r="AS65" s="237"/>
      <c r="AT65" s="238"/>
      <c r="AU65" s="238"/>
      <c r="AV65" s="238"/>
      <c r="AW65" s="238"/>
      <c r="AX65" s="239"/>
      <c r="AY65" s="239"/>
      <c r="AZ65" s="240"/>
      <c r="BA65" s="61"/>
      <c r="BB65" s="62">
        <f t="shared" si="6"/>
        <v>1</v>
      </c>
      <c r="BC65" s="63">
        <f t="shared" si="7"/>
        <v>2</v>
      </c>
      <c r="BD65" s="39">
        <v>1</v>
      </c>
      <c r="BE65" s="63">
        <f t="shared" si="8"/>
        <v>2</v>
      </c>
      <c r="BF65" s="39">
        <v>0</v>
      </c>
      <c r="BG65" s="40">
        <v>0</v>
      </c>
      <c r="BH65" s="67" t="str">
        <f t="shared" si="0"/>
        <v>-</v>
      </c>
      <c r="BI65" s="62">
        <f t="shared" si="9"/>
        <v>11</v>
      </c>
      <c r="BJ65" s="63">
        <f t="shared" si="1"/>
        <v>0</v>
      </c>
      <c r="BK65" s="63">
        <f t="shared" si="10"/>
        <v>88</v>
      </c>
      <c r="BL65" s="63">
        <f t="shared" si="11"/>
        <v>0</v>
      </c>
      <c r="BM65" s="63">
        <f t="shared" si="2"/>
        <v>0</v>
      </c>
      <c r="BN65" s="63">
        <f t="shared" si="3"/>
        <v>0</v>
      </c>
      <c r="BO65" s="65">
        <f t="shared" si="4"/>
        <v>8</v>
      </c>
      <c r="BP65" s="67" t="str">
        <f t="shared" si="15"/>
        <v>-</v>
      </c>
      <c r="BQ65" s="68">
        <f t="shared" si="12"/>
        <v>0</v>
      </c>
      <c r="BR65" s="54">
        <f t="shared" si="13"/>
        <v>0</v>
      </c>
      <c r="BS65" s="55">
        <f t="shared" si="14"/>
        <v>0</v>
      </c>
      <c r="BT65" s="2"/>
      <c r="BU65" s="5"/>
    </row>
    <row r="66" spans="2:73" x14ac:dyDescent="0.2">
      <c r="B66" s="15"/>
      <c r="C66" s="15" t="s">
        <v>179</v>
      </c>
      <c r="D66" s="260" t="s">
        <v>137</v>
      </c>
      <c r="E66" s="73">
        <v>11</v>
      </c>
      <c r="F66" s="56">
        <v>3</v>
      </c>
      <c r="G66" s="56">
        <v>0</v>
      </c>
      <c r="H66" s="56">
        <v>27</v>
      </c>
      <c r="I66" s="56">
        <v>0</v>
      </c>
      <c r="J66" s="57"/>
      <c r="K66" s="57"/>
      <c r="L66" s="58"/>
      <c r="M66" s="59"/>
      <c r="N66" s="56"/>
      <c r="O66" s="56"/>
      <c r="P66" s="56"/>
      <c r="Q66" s="56"/>
      <c r="R66" s="57"/>
      <c r="S66" s="57"/>
      <c r="T66" s="58"/>
      <c r="U66" s="59"/>
      <c r="V66" s="56"/>
      <c r="W66" s="56"/>
      <c r="X66" s="56"/>
      <c r="Y66" s="56"/>
      <c r="Z66" s="57"/>
      <c r="AA66" s="57"/>
      <c r="AB66" s="58"/>
      <c r="AC66" s="59"/>
      <c r="AD66" s="56"/>
      <c r="AE66" s="56"/>
      <c r="AF66" s="56"/>
      <c r="AG66" s="56"/>
      <c r="AH66" s="57"/>
      <c r="AI66" s="57"/>
      <c r="AJ66" s="58"/>
      <c r="AK66" s="59">
        <v>42</v>
      </c>
      <c r="AL66" s="56">
        <v>3.2</v>
      </c>
      <c r="AM66" s="56">
        <v>1</v>
      </c>
      <c r="AN66" s="56">
        <v>10</v>
      </c>
      <c r="AO66" s="56">
        <v>0</v>
      </c>
      <c r="AP66" s="57"/>
      <c r="AQ66" s="57"/>
      <c r="AR66" s="263"/>
      <c r="AS66" s="237"/>
      <c r="AT66" s="238"/>
      <c r="AU66" s="238"/>
      <c r="AV66" s="238"/>
      <c r="AW66" s="238"/>
      <c r="AX66" s="239"/>
      <c r="AY66" s="239"/>
      <c r="AZ66" s="240"/>
      <c r="BA66" s="61"/>
      <c r="BB66" s="62">
        <f t="shared" si="6"/>
        <v>2</v>
      </c>
      <c r="BC66" s="63">
        <f t="shared" si="7"/>
        <v>53</v>
      </c>
      <c r="BD66" s="39"/>
      <c r="BE66" s="63">
        <f t="shared" si="8"/>
        <v>42</v>
      </c>
      <c r="BF66" s="39">
        <v>0</v>
      </c>
      <c r="BG66" s="40">
        <v>0</v>
      </c>
      <c r="BH66" s="67">
        <f t="shared" si="0"/>
        <v>26.5</v>
      </c>
      <c r="BI66" s="62">
        <f t="shared" si="9"/>
        <v>6.2</v>
      </c>
      <c r="BJ66" s="63">
        <f t="shared" si="1"/>
        <v>0</v>
      </c>
      <c r="BK66" s="63">
        <f t="shared" si="10"/>
        <v>37</v>
      </c>
      <c r="BL66" s="63">
        <f t="shared" si="11"/>
        <v>0</v>
      </c>
      <c r="BM66" s="63">
        <f t="shared" si="2"/>
        <v>0</v>
      </c>
      <c r="BN66" s="63">
        <f t="shared" si="3"/>
        <v>0</v>
      </c>
      <c r="BO66" s="65">
        <f t="shared" si="4"/>
        <v>5.967741935483871</v>
      </c>
      <c r="BP66" s="67" t="str">
        <f t="shared" si="15"/>
        <v>-</v>
      </c>
      <c r="BQ66" s="68">
        <f t="shared" si="12"/>
        <v>0</v>
      </c>
      <c r="BR66" s="54">
        <f t="shared" si="13"/>
        <v>0</v>
      </c>
      <c r="BS66" s="55">
        <f t="shared" si="14"/>
        <v>0</v>
      </c>
      <c r="BT66" s="2"/>
      <c r="BU66" s="5"/>
    </row>
    <row r="67" spans="2:73" x14ac:dyDescent="0.2">
      <c r="B67" s="15"/>
      <c r="C67" s="15" t="s">
        <v>180</v>
      </c>
      <c r="D67" s="260" t="s">
        <v>137</v>
      </c>
      <c r="E67" s="73">
        <v>2</v>
      </c>
      <c r="F67" s="56"/>
      <c r="G67" s="56"/>
      <c r="H67" s="56"/>
      <c r="I67" s="56"/>
      <c r="J67" s="57"/>
      <c r="K67" s="57"/>
      <c r="L67" s="58"/>
      <c r="M67" s="59"/>
      <c r="N67" s="56"/>
      <c r="O67" s="56"/>
      <c r="P67" s="56"/>
      <c r="Q67" s="56"/>
      <c r="R67" s="57"/>
      <c r="S67" s="57"/>
      <c r="T67" s="58"/>
      <c r="U67" s="59"/>
      <c r="V67" s="56"/>
      <c r="W67" s="56"/>
      <c r="X67" s="56"/>
      <c r="Y67" s="56"/>
      <c r="Z67" s="57"/>
      <c r="AA67" s="57"/>
      <c r="AB67" s="58"/>
      <c r="AC67" s="59"/>
      <c r="AD67" s="56"/>
      <c r="AE67" s="56"/>
      <c r="AF67" s="56"/>
      <c r="AG67" s="56"/>
      <c r="AH67" s="57"/>
      <c r="AI67" s="57"/>
      <c r="AJ67" s="58"/>
      <c r="AK67" s="59">
        <v>0</v>
      </c>
      <c r="AL67" s="56"/>
      <c r="AM67" s="56"/>
      <c r="AN67" s="56"/>
      <c r="AO67" s="56"/>
      <c r="AP67" s="57"/>
      <c r="AQ67" s="57"/>
      <c r="AR67" s="263"/>
      <c r="AS67" s="237"/>
      <c r="AT67" s="238"/>
      <c r="AU67" s="238"/>
      <c r="AV67" s="238"/>
      <c r="AW67" s="238"/>
      <c r="AX67" s="239"/>
      <c r="AY67" s="239"/>
      <c r="AZ67" s="240"/>
      <c r="BA67" s="61"/>
      <c r="BB67" s="62">
        <f t="shared" si="6"/>
        <v>2</v>
      </c>
      <c r="BC67" s="63">
        <f t="shared" si="7"/>
        <v>2</v>
      </c>
      <c r="BD67" s="39"/>
      <c r="BE67" s="63">
        <f t="shared" si="8"/>
        <v>2</v>
      </c>
      <c r="BF67" s="39">
        <v>0</v>
      </c>
      <c r="BG67" s="40">
        <v>0</v>
      </c>
      <c r="BH67" s="67">
        <f t="shared" si="0"/>
        <v>1</v>
      </c>
      <c r="BI67" s="62">
        <f t="shared" si="9"/>
        <v>0</v>
      </c>
      <c r="BJ67" s="63">
        <f t="shared" si="1"/>
        <v>0</v>
      </c>
      <c r="BK67" s="63">
        <f t="shared" si="10"/>
        <v>0</v>
      </c>
      <c r="BL67" s="63">
        <f t="shared" si="11"/>
        <v>0</v>
      </c>
      <c r="BM67" s="63">
        <f t="shared" si="2"/>
        <v>0</v>
      </c>
      <c r="BN67" s="63">
        <f t="shared" si="3"/>
        <v>0</v>
      </c>
      <c r="BO67" s="65" t="str">
        <f t="shared" si="4"/>
        <v>-</v>
      </c>
      <c r="BP67" s="67" t="str">
        <f t="shared" si="15"/>
        <v>-</v>
      </c>
      <c r="BQ67" s="68">
        <f t="shared" si="12"/>
        <v>0</v>
      </c>
      <c r="BR67" s="54">
        <f t="shared" si="13"/>
        <v>0</v>
      </c>
      <c r="BS67" s="55">
        <f t="shared" si="14"/>
        <v>0</v>
      </c>
      <c r="BT67" s="2"/>
      <c r="BU67" s="5"/>
    </row>
    <row r="68" spans="2:73" x14ac:dyDescent="0.2">
      <c r="B68" s="15"/>
      <c r="C68" s="15" t="s">
        <v>181</v>
      </c>
      <c r="D68" s="260" t="s">
        <v>137</v>
      </c>
      <c r="E68" s="73"/>
      <c r="F68" s="56"/>
      <c r="G68" s="56"/>
      <c r="H68" s="56"/>
      <c r="I68" s="56"/>
      <c r="J68" s="57"/>
      <c r="K68" s="57"/>
      <c r="L68" s="58"/>
      <c r="M68" s="59"/>
      <c r="N68" s="56"/>
      <c r="O68" s="56"/>
      <c r="P68" s="56"/>
      <c r="Q68" s="56"/>
      <c r="R68" s="57"/>
      <c r="S68" s="57"/>
      <c r="T68" s="58"/>
      <c r="U68" s="59"/>
      <c r="V68" s="56"/>
      <c r="W68" s="56"/>
      <c r="X68" s="56"/>
      <c r="Y68" s="56"/>
      <c r="Z68" s="57"/>
      <c r="AA68" s="57"/>
      <c r="AB68" s="58"/>
      <c r="AC68" s="59"/>
      <c r="AD68" s="56"/>
      <c r="AE68" s="56"/>
      <c r="AF68" s="56"/>
      <c r="AG68" s="56"/>
      <c r="AH68" s="57"/>
      <c r="AI68" s="57"/>
      <c r="AJ68" s="58"/>
      <c r="AK68" s="59">
        <v>0</v>
      </c>
      <c r="AL68" s="56"/>
      <c r="AM68" s="56"/>
      <c r="AN68" s="56"/>
      <c r="AO68" s="56"/>
      <c r="AP68" s="57">
        <v>1</v>
      </c>
      <c r="AQ68" s="57"/>
      <c r="AR68" s="263"/>
      <c r="AS68" s="237"/>
      <c r="AT68" s="238"/>
      <c r="AU68" s="238"/>
      <c r="AV68" s="238"/>
      <c r="AW68" s="238"/>
      <c r="AX68" s="239"/>
      <c r="AY68" s="239"/>
      <c r="AZ68" s="240"/>
      <c r="BA68" s="61"/>
      <c r="BB68" s="62">
        <f t="shared" si="6"/>
        <v>1</v>
      </c>
      <c r="BC68" s="63">
        <f t="shared" si="7"/>
        <v>0</v>
      </c>
      <c r="BD68" s="39"/>
      <c r="BE68" s="63">
        <f t="shared" si="8"/>
        <v>0</v>
      </c>
      <c r="BF68" s="39">
        <v>0</v>
      </c>
      <c r="BG68" s="40">
        <v>0</v>
      </c>
      <c r="BH68" s="67">
        <f t="shared" si="0"/>
        <v>0</v>
      </c>
      <c r="BI68" s="62">
        <f t="shared" si="9"/>
        <v>0</v>
      </c>
      <c r="BJ68" s="63">
        <f t="shared" si="1"/>
        <v>0</v>
      </c>
      <c r="BK68" s="63">
        <f t="shared" si="10"/>
        <v>0</v>
      </c>
      <c r="BL68" s="63">
        <f t="shared" si="11"/>
        <v>0</v>
      </c>
      <c r="BM68" s="63">
        <f t="shared" si="2"/>
        <v>0</v>
      </c>
      <c r="BN68" s="63">
        <f t="shared" si="3"/>
        <v>0</v>
      </c>
      <c r="BO68" s="65" t="str">
        <f t="shared" si="4"/>
        <v>-</v>
      </c>
      <c r="BP68" s="67" t="str">
        <f t="shared" si="15"/>
        <v>-</v>
      </c>
      <c r="BQ68" s="68">
        <f t="shared" si="12"/>
        <v>1</v>
      </c>
      <c r="BR68" s="54">
        <f t="shared" si="13"/>
        <v>0</v>
      </c>
      <c r="BS68" s="55">
        <f t="shared" si="14"/>
        <v>0</v>
      </c>
      <c r="BT68" s="2"/>
      <c r="BU68" s="5"/>
    </row>
    <row r="69" spans="2:73" ht="12" x14ac:dyDescent="0.2">
      <c r="B69" s="15"/>
      <c r="C69" s="247" t="s">
        <v>117</v>
      </c>
      <c r="D69" s="261" t="s">
        <v>2</v>
      </c>
      <c r="E69" s="250"/>
      <c r="F69" s="236"/>
      <c r="G69" s="236"/>
      <c r="H69" s="236"/>
      <c r="I69" s="236"/>
      <c r="J69" s="236"/>
      <c r="K69" s="236"/>
      <c r="L69" s="236"/>
      <c r="M69" s="248"/>
      <c r="N69" s="56"/>
      <c r="O69" s="56"/>
      <c r="P69" s="56"/>
      <c r="Q69" s="56"/>
      <c r="R69" s="57"/>
      <c r="S69" s="57"/>
      <c r="T69" s="58"/>
      <c r="U69" s="59"/>
      <c r="V69" s="56"/>
      <c r="W69" s="56"/>
      <c r="X69" s="56"/>
      <c r="Y69" s="56"/>
      <c r="Z69" s="57"/>
      <c r="AA69" s="57"/>
      <c r="AB69" s="58"/>
      <c r="AC69" s="59"/>
      <c r="AD69" s="56"/>
      <c r="AE69" s="56"/>
      <c r="AF69" s="56"/>
      <c r="AG69" s="56"/>
      <c r="AH69" s="57"/>
      <c r="AI69" s="57"/>
      <c r="AJ69" s="58"/>
      <c r="AK69" s="59">
        <v>17</v>
      </c>
      <c r="AL69" s="56">
        <v>4</v>
      </c>
      <c r="AM69" s="56">
        <v>1</v>
      </c>
      <c r="AN69" s="56">
        <v>6</v>
      </c>
      <c r="AO69" s="56">
        <v>1</v>
      </c>
      <c r="AP69" s="57"/>
      <c r="AQ69" s="57"/>
      <c r="AR69" s="263"/>
      <c r="AS69" s="59">
        <v>8</v>
      </c>
      <c r="AT69" s="56">
        <v>4</v>
      </c>
      <c r="AU69" s="56">
        <v>0</v>
      </c>
      <c r="AV69" s="56">
        <v>18</v>
      </c>
      <c r="AW69" s="56">
        <v>0</v>
      </c>
      <c r="AX69" s="57"/>
      <c r="AY69" s="57"/>
      <c r="AZ69" s="58"/>
      <c r="BA69" s="61"/>
      <c r="BB69" s="62">
        <f t="shared" si="6"/>
        <v>2</v>
      </c>
      <c r="BC69" s="63">
        <f t="shared" si="7"/>
        <v>25</v>
      </c>
      <c r="BD69" s="39"/>
      <c r="BE69" s="63">
        <f t="shared" si="8"/>
        <v>17</v>
      </c>
      <c r="BF69" s="39">
        <v>0</v>
      </c>
      <c r="BG69" s="40">
        <v>0</v>
      </c>
      <c r="BH69" s="67">
        <f t="shared" si="0"/>
        <v>12.5</v>
      </c>
      <c r="BI69" s="62">
        <f t="shared" si="9"/>
        <v>8</v>
      </c>
      <c r="BJ69" s="63">
        <f t="shared" si="1"/>
        <v>0</v>
      </c>
      <c r="BK69" s="63">
        <f t="shared" si="10"/>
        <v>24</v>
      </c>
      <c r="BL69" s="63">
        <f t="shared" si="11"/>
        <v>1</v>
      </c>
      <c r="BM69" s="63">
        <f t="shared" si="2"/>
        <v>0</v>
      </c>
      <c r="BN69" s="63">
        <f t="shared" si="3"/>
        <v>0</v>
      </c>
      <c r="BO69" s="65">
        <f t="shared" si="4"/>
        <v>3</v>
      </c>
      <c r="BP69" s="67">
        <f t="shared" si="15"/>
        <v>24</v>
      </c>
      <c r="BQ69" s="68">
        <f t="shared" si="12"/>
        <v>0</v>
      </c>
      <c r="BR69" s="54">
        <f t="shared" si="13"/>
        <v>0</v>
      </c>
      <c r="BS69" s="55">
        <f t="shared" si="14"/>
        <v>0</v>
      </c>
      <c r="BT69" s="2"/>
      <c r="BU69" s="5"/>
    </row>
    <row r="70" spans="2:73" ht="12" x14ac:dyDescent="0.2">
      <c r="B70" s="15"/>
      <c r="C70" s="247" t="s">
        <v>118</v>
      </c>
      <c r="D70" s="261" t="s">
        <v>2</v>
      </c>
      <c r="E70" s="250"/>
      <c r="F70" s="236"/>
      <c r="G70" s="236"/>
      <c r="H70" s="236"/>
      <c r="I70" s="236"/>
      <c r="J70" s="236"/>
      <c r="K70" s="236"/>
      <c r="L70" s="236"/>
      <c r="M70" s="248"/>
      <c r="N70" s="56"/>
      <c r="O70" s="56"/>
      <c r="P70" s="56"/>
      <c r="Q70" s="56"/>
      <c r="R70" s="57"/>
      <c r="S70" s="57"/>
      <c r="T70" s="58"/>
      <c r="U70" s="59"/>
      <c r="V70" s="56"/>
      <c r="W70" s="56"/>
      <c r="X70" s="56"/>
      <c r="Y70" s="56"/>
      <c r="Z70" s="57"/>
      <c r="AA70" s="57"/>
      <c r="AB70" s="58"/>
      <c r="AC70" s="59">
        <v>13</v>
      </c>
      <c r="AD70" s="56"/>
      <c r="AE70" s="56"/>
      <c r="AF70" s="56"/>
      <c r="AG70" s="56"/>
      <c r="AH70" s="57"/>
      <c r="AI70" s="57"/>
      <c r="AJ70" s="58"/>
      <c r="AK70" s="59">
        <v>60</v>
      </c>
      <c r="AL70" s="56"/>
      <c r="AM70" s="56"/>
      <c r="AN70" s="56"/>
      <c r="AO70" s="56"/>
      <c r="AP70" s="57">
        <v>1</v>
      </c>
      <c r="AQ70" s="57"/>
      <c r="AR70" s="263"/>
      <c r="AS70" s="59">
        <v>20</v>
      </c>
      <c r="AT70" s="56"/>
      <c r="AU70" s="56"/>
      <c r="AV70" s="56"/>
      <c r="AW70" s="56"/>
      <c r="AX70" s="57"/>
      <c r="AY70" s="57"/>
      <c r="AZ70" s="58"/>
      <c r="BA70" s="61"/>
      <c r="BB70" s="62">
        <f t="shared" si="6"/>
        <v>3</v>
      </c>
      <c r="BC70" s="63">
        <f t="shared" si="7"/>
        <v>93</v>
      </c>
      <c r="BD70" s="39"/>
      <c r="BE70" s="63">
        <f t="shared" si="8"/>
        <v>60</v>
      </c>
      <c r="BF70" s="39">
        <v>1</v>
      </c>
      <c r="BG70" s="40">
        <v>0</v>
      </c>
      <c r="BH70" s="67">
        <f t="shared" si="0"/>
        <v>31</v>
      </c>
      <c r="BI70" s="62">
        <f t="shared" si="9"/>
        <v>0</v>
      </c>
      <c r="BJ70" s="63">
        <f t="shared" si="1"/>
        <v>0</v>
      </c>
      <c r="BK70" s="63">
        <f t="shared" si="10"/>
        <v>0</v>
      </c>
      <c r="BL70" s="63">
        <f t="shared" si="11"/>
        <v>0</v>
      </c>
      <c r="BM70" s="63">
        <f t="shared" si="2"/>
        <v>0</v>
      </c>
      <c r="BN70" s="63">
        <f t="shared" si="3"/>
        <v>0</v>
      </c>
      <c r="BO70" s="65" t="str">
        <f t="shared" si="4"/>
        <v>-</v>
      </c>
      <c r="BP70" s="67" t="str">
        <f t="shared" si="15"/>
        <v>-</v>
      </c>
      <c r="BQ70" s="68">
        <f t="shared" si="12"/>
        <v>1</v>
      </c>
      <c r="BR70" s="54">
        <f t="shared" si="13"/>
        <v>0</v>
      </c>
      <c r="BS70" s="55">
        <f t="shared" si="14"/>
        <v>0</v>
      </c>
      <c r="BT70" s="2"/>
      <c r="BU70" s="5"/>
    </row>
    <row r="71" spans="2:73" ht="12" x14ac:dyDescent="0.2">
      <c r="B71" s="15"/>
      <c r="C71" s="247" t="s">
        <v>160</v>
      </c>
      <c r="D71" s="261" t="s">
        <v>2</v>
      </c>
      <c r="E71" s="250"/>
      <c r="F71" s="236"/>
      <c r="G71" s="236"/>
      <c r="H71" s="236"/>
      <c r="I71" s="236"/>
      <c r="J71" s="236"/>
      <c r="K71" s="236"/>
      <c r="L71" s="236"/>
      <c r="M71" s="248"/>
      <c r="N71" s="56"/>
      <c r="O71" s="56"/>
      <c r="P71" s="56"/>
      <c r="Q71" s="56"/>
      <c r="R71" s="57"/>
      <c r="S71" s="57"/>
      <c r="T71" s="58"/>
      <c r="U71" s="59"/>
      <c r="V71" s="56"/>
      <c r="W71" s="56"/>
      <c r="X71" s="56"/>
      <c r="Y71" s="56"/>
      <c r="Z71" s="57"/>
      <c r="AA71" s="57"/>
      <c r="AB71" s="58"/>
      <c r="AC71" s="59"/>
      <c r="AD71" s="56"/>
      <c r="AE71" s="56"/>
      <c r="AF71" s="56"/>
      <c r="AG71" s="56"/>
      <c r="AH71" s="57"/>
      <c r="AI71" s="57"/>
      <c r="AJ71" s="58"/>
      <c r="AK71" s="59">
        <v>32</v>
      </c>
      <c r="AL71" s="56">
        <v>1.5</v>
      </c>
      <c r="AM71" s="56">
        <v>2</v>
      </c>
      <c r="AN71" s="56">
        <v>15</v>
      </c>
      <c r="AO71" s="56">
        <v>2</v>
      </c>
      <c r="AP71" s="57"/>
      <c r="AQ71" s="57">
        <v>1</v>
      </c>
      <c r="AR71" s="263"/>
      <c r="AS71" s="59">
        <v>49</v>
      </c>
      <c r="AT71" s="56"/>
      <c r="AU71" s="56"/>
      <c r="AV71" s="56"/>
      <c r="AW71" s="56"/>
      <c r="AX71" s="57"/>
      <c r="AY71" s="57"/>
      <c r="AZ71" s="58"/>
      <c r="BA71" s="61"/>
      <c r="BB71" s="62">
        <f t="shared" si="6"/>
        <v>2</v>
      </c>
      <c r="BC71" s="63">
        <f t="shared" si="7"/>
        <v>81</v>
      </c>
      <c r="BD71" s="39">
        <v>1</v>
      </c>
      <c r="BE71" s="63">
        <f t="shared" si="8"/>
        <v>49</v>
      </c>
      <c r="BF71" s="39">
        <v>0</v>
      </c>
      <c r="BG71" s="40">
        <v>0</v>
      </c>
      <c r="BH71" s="67">
        <f t="shared" si="0"/>
        <v>81</v>
      </c>
      <c r="BI71" s="62">
        <f t="shared" si="9"/>
        <v>1.5</v>
      </c>
      <c r="BJ71" s="63">
        <f t="shared" si="1"/>
        <v>0</v>
      </c>
      <c r="BK71" s="63">
        <f t="shared" si="10"/>
        <v>15</v>
      </c>
      <c r="BL71" s="63">
        <f t="shared" si="11"/>
        <v>2</v>
      </c>
      <c r="BM71" s="63">
        <f t="shared" si="2"/>
        <v>0</v>
      </c>
      <c r="BN71" s="63">
        <f t="shared" si="3"/>
        <v>0</v>
      </c>
      <c r="BO71" s="65">
        <f t="shared" si="4"/>
        <v>10</v>
      </c>
      <c r="BP71" s="67">
        <f t="shared" si="15"/>
        <v>7.5</v>
      </c>
      <c r="BQ71" s="68">
        <f t="shared" si="12"/>
        <v>0</v>
      </c>
      <c r="BR71" s="54">
        <f t="shared" si="13"/>
        <v>1</v>
      </c>
      <c r="BS71" s="55">
        <f t="shared" si="14"/>
        <v>0</v>
      </c>
      <c r="BT71" s="2"/>
      <c r="BU71" s="5"/>
    </row>
    <row r="72" spans="2:73" ht="12" x14ac:dyDescent="0.2">
      <c r="B72" s="15"/>
      <c r="C72" s="247" t="s">
        <v>115</v>
      </c>
      <c r="D72" s="261" t="s">
        <v>2</v>
      </c>
      <c r="E72" s="250"/>
      <c r="F72" s="236"/>
      <c r="G72" s="236"/>
      <c r="H72" s="236"/>
      <c r="I72" s="236"/>
      <c r="J72" s="236"/>
      <c r="K72" s="236"/>
      <c r="L72" s="236"/>
      <c r="M72" s="248"/>
      <c r="N72" s="56"/>
      <c r="O72" s="56"/>
      <c r="P72" s="56"/>
      <c r="Q72" s="56"/>
      <c r="R72" s="57"/>
      <c r="S72" s="57"/>
      <c r="T72" s="58"/>
      <c r="U72" s="59"/>
      <c r="V72" s="56"/>
      <c r="W72" s="56"/>
      <c r="X72" s="56"/>
      <c r="Y72" s="56"/>
      <c r="Z72" s="57"/>
      <c r="AA72" s="57"/>
      <c r="AB72" s="58"/>
      <c r="AC72" s="59">
        <v>53</v>
      </c>
      <c r="AD72" s="56">
        <v>4</v>
      </c>
      <c r="AE72" s="56">
        <v>0</v>
      </c>
      <c r="AF72" s="56">
        <v>32</v>
      </c>
      <c r="AG72" s="56">
        <v>1</v>
      </c>
      <c r="AH72" s="57"/>
      <c r="AI72" s="57"/>
      <c r="AJ72" s="58"/>
      <c r="AK72" s="59">
        <v>38</v>
      </c>
      <c r="AL72" s="56">
        <v>2</v>
      </c>
      <c r="AM72" s="56">
        <v>0</v>
      </c>
      <c r="AN72" s="56">
        <v>32</v>
      </c>
      <c r="AO72" s="56">
        <v>0</v>
      </c>
      <c r="AP72" s="57"/>
      <c r="AQ72" s="57"/>
      <c r="AR72" s="263"/>
      <c r="AS72" s="59">
        <v>18</v>
      </c>
      <c r="AT72" s="56"/>
      <c r="AU72" s="56"/>
      <c r="AV72" s="56"/>
      <c r="AW72" s="56"/>
      <c r="AX72" s="57"/>
      <c r="AY72" s="57"/>
      <c r="AZ72" s="58"/>
      <c r="BA72" s="61"/>
      <c r="BB72" s="62">
        <f t="shared" si="6"/>
        <v>3</v>
      </c>
      <c r="BC72" s="63">
        <f t="shared" si="7"/>
        <v>109</v>
      </c>
      <c r="BD72" s="39">
        <v>3</v>
      </c>
      <c r="BE72" s="63">
        <f t="shared" si="8"/>
        <v>53</v>
      </c>
      <c r="BF72" s="39">
        <v>1</v>
      </c>
      <c r="BG72" s="40">
        <v>0</v>
      </c>
      <c r="BH72" s="67" t="str">
        <f t="shared" si="0"/>
        <v>-</v>
      </c>
      <c r="BI72" s="62">
        <f t="shared" si="9"/>
        <v>6</v>
      </c>
      <c r="BJ72" s="63">
        <f t="shared" si="1"/>
        <v>0</v>
      </c>
      <c r="BK72" s="63">
        <f t="shared" si="10"/>
        <v>64</v>
      </c>
      <c r="BL72" s="63">
        <f t="shared" si="11"/>
        <v>1</v>
      </c>
      <c r="BM72" s="63">
        <f t="shared" si="2"/>
        <v>0</v>
      </c>
      <c r="BN72" s="63">
        <f t="shared" si="3"/>
        <v>0</v>
      </c>
      <c r="BO72" s="65">
        <f t="shared" si="4"/>
        <v>10.666666666666666</v>
      </c>
      <c r="BP72" s="67">
        <f t="shared" si="15"/>
        <v>64</v>
      </c>
      <c r="BQ72" s="68">
        <f t="shared" si="12"/>
        <v>0</v>
      </c>
      <c r="BR72" s="54">
        <f t="shared" si="13"/>
        <v>0</v>
      </c>
      <c r="BS72" s="55">
        <f t="shared" si="14"/>
        <v>0</v>
      </c>
      <c r="BT72" s="2"/>
      <c r="BU72" s="5"/>
    </row>
    <row r="73" spans="2:73" ht="12" x14ac:dyDescent="0.2">
      <c r="B73" s="15"/>
      <c r="C73" s="247" t="s">
        <v>161</v>
      </c>
      <c r="D73" s="261" t="s">
        <v>2</v>
      </c>
      <c r="E73" s="250"/>
      <c r="F73" s="236"/>
      <c r="G73" s="236"/>
      <c r="H73" s="236"/>
      <c r="I73" s="236"/>
      <c r="J73" s="236"/>
      <c r="K73" s="236"/>
      <c r="L73" s="236"/>
      <c r="M73" s="248"/>
      <c r="N73" s="56"/>
      <c r="O73" s="56"/>
      <c r="P73" s="56"/>
      <c r="Q73" s="56"/>
      <c r="R73" s="57"/>
      <c r="S73" s="57"/>
      <c r="T73" s="58"/>
      <c r="U73" s="59"/>
      <c r="V73" s="56"/>
      <c r="W73" s="56"/>
      <c r="X73" s="56"/>
      <c r="Y73" s="56"/>
      <c r="Z73" s="57"/>
      <c r="AA73" s="57"/>
      <c r="AB73" s="58"/>
      <c r="AC73" s="59">
        <v>23</v>
      </c>
      <c r="AD73" s="56"/>
      <c r="AE73" s="56"/>
      <c r="AF73" s="56"/>
      <c r="AG73" s="56"/>
      <c r="AH73" s="57"/>
      <c r="AI73" s="57"/>
      <c r="AJ73" s="58"/>
      <c r="AK73" s="59">
        <v>25</v>
      </c>
      <c r="AL73" s="56">
        <v>3</v>
      </c>
      <c r="AM73" s="56">
        <v>0</v>
      </c>
      <c r="AN73" s="56">
        <v>12</v>
      </c>
      <c r="AO73" s="56">
        <v>3</v>
      </c>
      <c r="AP73" s="57">
        <v>1</v>
      </c>
      <c r="AQ73" s="57"/>
      <c r="AR73" s="263"/>
      <c r="AS73" s="59"/>
      <c r="AT73" s="56">
        <v>2</v>
      </c>
      <c r="AU73" s="56">
        <v>0</v>
      </c>
      <c r="AV73" s="56">
        <v>21</v>
      </c>
      <c r="AW73" s="56">
        <v>1</v>
      </c>
      <c r="AX73" s="57"/>
      <c r="AY73" s="57"/>
      <c r="AZ73" s="58"/>
      <c r="BA73" s="61"/>
      <c r="BB73" s="62">
        <f t="shared" si="6"/>
        <v>2</v>
      </c>
      <c r="BC73" s="63">
        <f t="shared" si="7"/>
        <v>48</v>
      </c>
      <c r="BD73" s="39">
        <v>1</v>
      </c>
      <c r="BE73" s="63">
        <f t="shared" si="8"/>
        <v>25</v>
      </c>
      <c r="BF73" s="39">
        <v>0</v>
      </c>
      <c r="BG73" s="40">
        <v>0</v>
      </c>
      <c r="BH73" s="67">
        <f t="shared" si="0"/>
        <v>48</v>
      </c>
      <c r="BI73" s="62">
        <f t="shared" si="9"/>
        <v>5</v>
      </c>
      <c r="BJ73" s="63">
        <f t="shared" si="1"/>
        <v>0</v>
      </c>
      <c r="BK73" s="63">
        <f t="shared" si="10"/>
        <v>33</v>
      </c>
      <c r="BL73" s="63">
        <f t="shared" si="11"/>
        <v>4</v>
      </c>
      <c r="BM73" s="63">
        <f t="shared" si="2"/>
        <v>0</v>
      </c>
      <c r="BN73" s="63">
        <f t="shared" si="3"/>
        <v>0</v>
      </c>
      <c r="BO73" s="65">
        <f t="shared" si="4"/>
        <v>6.6</v>
      </c>
      <c r="BP73" s="67">
        <f t="shared" ref="BP73:BP86" si="16">IF(ISERROR(BK73/BL73),"-",BK73/BL73)</f>
        <v>8.25</v>
      </c>
      <c r="BQ73" s="68">
        <f t="shared" si="12"/>
        <v>1</v>
      </c>
      <c r="BR73" s="54">
        <f t="shared" si="13"/>
        <v>0</v>
      </c>
      <c r="BS73" s="55">
        <f t="shared" si="14"/>
        <v>0</v>
      </c>
      <c r="BT73" s="2"/>
      <c r="BU73" s="5"/>
    </row>
    <row r="74" spans="2:73" ht="12" x14ac:dyDescent="0.2">
      <c r="B74" s="15"/>
      <c r="C74" s="247" t="s">
        <v>116</v>
      </c>
      <c r="D74" s="261" t="s">
        <v>2</v>
      </c>
      <c r="E74" s="250"/>
      <c r="F74" s="236"/>
      <c r="G74" s="236"/>
      <c r="H74" s="236"/>
      <c r="I74" s="236"/>
      <c r="J74" s="236"/>
      <c r="K74" s="236"/>
      <c r="L74" s="236"/>
      <c r="M74" s="248"/>
      <c r="N74" s="56"/>
      <c r="O74" s="56"/>
      <c r="P74" s="56"/>
      <c r="Q74" s="56"/>
      <c r="R74" s="57"/>
      <c r="S74" s="57"/>
      <c r="T74" s="58"/>
      <c r="U74" s="59"/>
      <c r="V74" s="56"/>
      <c r="W74" s="56"/>
      <c r="X74" s="56"/>
      <c r="Y74" s="56"/>
      <c r="Z74" s="57"/>
      <c r="AA74" s="57"/>
      <c r="AB74" s="58"/>
      <c r="AC74" s="59">
        <v>1</v>
      </c>
      <c r="AD74" s="56">
        <v>4</v>
      </c>
      <c r="AE74" s="56">
        <v>0</v>
      </c>
      <c r="AF74" s="56">
        <v>17</v>
      </c>
      <c r="AG74" s="56">
        <v>1</v>
      </c>
      <c r="AH74" s="57"/>
      <c r="AI74" s="57"/>
      <c r="AJ74" s="58"/>
      <c r="AK74" s="59"/>
      <c r="AL74" s="56">
        <v>4</v>
      </c>
      <c r="AM74" s="56">
        <v>0</v>
      </c>
      <c r="AN74" s="56">
        <v>21</v>
      </c>
      <c r="AO74" s="56">
        <v>2</v>
      </c>
      <c r="AP74" s="57"/>
      <c r="AQ74" s="57"/>
      <c r="AR74" s="263"/>
      <c r="AS74" s="59"/>
      <c r="AT74" s="56">
        <v>4</v>
      </c>
      <c r="AU74" s="56">
        <v>0</v>
      </c>
      <c r="AV74" s="56">
        <v>24</v>
      </c>
      <c r="AW74" s="56">
        <v>2</v>
      </c>
      <c r="AX74" s="57"/>
      <c r="AY74" s="57"/>
      <c r="AZ74" s="58"/>
      <c r="BA74" s="61"/>
      <c r="BB74" s="62">
        <f t="shared" si="6"/>
        <v>1</v>
      </c>
      <c r="BC74" s="63">
        <f t="shared" si="7"/>
        <v>1</v>
      </c>
      <c r="BD74" s="39">
        <v>1</v>
      </c>
      <c r="BE74" s="63">
        <f t="shared" si="8"/>
        <v>1</v>
      </c>
      <c r="BF74" s="39">
        <v>0</v>
      </c>
      <c r="BG74" s="40">
        <v>0</v>
      </c>
      <c r="BH74" s="67" t="str">
        <f t="shared" si="0"/>
        <v>-</v>
      </c>
      <c r="BI74" s="62">
        <f t="shared" si="9"/>
        <v>12</v>
      </c>
      <c r="BJ74" s="63">
        <f t="shared" si="1"/>
        <v>0</v>
      </c>
      <c r="BK74" s="63">
        <f t="shared" si="10"/>
        <v>62</v>
      </c>
      <c r="BL74" s="63">
        <f t="shared" si="11"/>
        <v>5</v>
      </c>
      <c r="BM74" s="63">
        <f t="shared" si="2"/>
        <v>0</v>
      </c>
      <c r="BN74" s="63">
        <f t="shared" si="3"/>
        <v>0</v>
      </c>
      <c r="BO74" s="65">
        <f t="shared" si="4"/>
        <v>5.166666666666667</v>
      </c>
      <c r="BP74" s="67">
        <f t="shared" si="16"/>
        <v>12.4</v>
      </c>
      <c r="BQ74" s="68">
        <f t="shared" si="12"/>
        <v>0</v>
      </c>
      <c r="BR74" s="54">
        <f t="shared" si="13"/>
        <v>0</v>
      </c>
      <c r="BS74" s="55">
        <f t="shared" si="14"/>
        <v>0</v>
      </c>
      <c r="BT74" s="2"/>
      <c r="BU74" s="7"/>
    </row>
    <row r="75" spans="2:73" ht="12" x14ac:dyDescent="0.2">
      <c r="B75" s="15"/>
      <c r="C75" s="247" t="s">
        <v>140</v>
      </c>
      <c r="D75" s="261" t="s">
        <v>2</v>
      </c>
      <c r="E75" s="250"/>
      <c r="F75" s="236"/>
      <c r="G75" s="236"/>
      <c r="H75" s="236"/>
      <c r="I75" s="236"/>
      <c r="J75" s="236"/>
      <c r="K75" s="236"/>
      <c r="L75" s="236"/>
      <c r="M75" s="248"/>
      <c r="N75" s="56"/>
      <c r="O75" s="56"/>
      <c r="P75" s="56"/>
      <c r="Q75" s="56"/>
      <c r="R75" s="57"/>
      <c r="S75" s="57"/>
      <c r="T75" s="58"/>
      <c r="U75" s="59"/>
      <c r="V75" s="56"/>
      <c r="W75" s="56"/>
      <c r="X75" s="56"/>
      <c r="Y75" s="56"/>
      <c r="Z75" s="57"/>
      <c r="AA75" s="57"/>
      <c r="AB75" s="58"/>
      <c r="AC75" s="59">
        <v>10</v>
      </c>
      <c r="AD75" s="56">
        <v>3</v>
      </c>
      <c r="AE75" s="56">
        <v>0</v>
      </c>
      <c r="AF75" s="56">
        <v>37</v>
      </c>
      <c r="AG75" s="56">
        <v>0</v>
      </c>
      <c r="AH75" s="57">
        <v>1</v>
      </c>
      <c r="AI75" s="57"/>
      <c r="AJ75" s="58"/>
      <c r="AK75" s="59"/>
      <c r="AL75" s="56">
        <v>2</v>
      </c>
      <c r="AM75" s="56">
        <v>0</v>
      </c>
      <c r="AN75" s="56">
        <v>26</v>
      </c>
      <c r="AO75" s="56">
        <v>1</v>
      </c>
      <c r="AP75" s="57"/>
      <c r="AQ75" s="57"/>
      <c r="AR75" s="263"/>
      <c r="AS75" s="59">
        <v>20</v>
      </c>
      <c r="AT75" s="56">
        <v>4</v>
      </c>
      <c r="AU75" s="56">
        <v>0</v>
      </c>
      <c r="AV75" s="56">
        <v>30</v>
      </c>
      <c r="AW75" s="56">
        <v>1</v>
      </c>
      <c r="AX75" s="57">
        <v>2</v>
      </c>
      <c r="AY75" s="57"/>
      <c r="AZ75" s="58"/>
      <c r="BA75" s="61"/>
      <c r="BB75" s="62">
        <f t="shared" si="6"/>
        <v>2</v>
      </c>
      <c r="BC75" s="63">
        <f t="shared" si="7"/>
        <v>30</v>
      </c>
      <c r="BD75" s="39"/>
      <c r="BE75" s="63">
        <f t="shared" si="8"/>
        <v>20</v>
      </c>
      <c r="BF75" s="39">
        <v>0</v>
      </c>
      <c r="BG75" s="40">
        <v>0</v>
      </c>
      <c r="BH75" s="67">
        <f t="shared" si="0"/>
        <v>15</v>
      </c>
      <c r="BI75" s="62">
        <f t="shared" si="9"/>
        <v>9</v>
      </c>
      <c r="BJ75" s="63">
        <f t="shared" si="1"/>
        <v>0</v>
      </c>
      <c r="BK75" s="63">
        <f t="shared" si="10"/>
        <v>93</v>
      </c>
      <c r="BL75" s="63">
        <f t="shared" si="11"/>
        <v>2</v>
      </c>
      <c r="BM75" s="63">
        <f t="shared" si="2"/>
        <v>0</v>
      </c>
      <c r="BN75" s="63">
        <f t="shared" si="3"/>
        <v>0</v>
      </c>
      <c r="BO75" s="65">
        <f t="shared" si="4"/>
        <v>10.333333333333334</v>
      </c>
      <c r="BP75" s="67">
        <f t="shared" si="16"/>
        <v>46.5</v>
      </c>
      <c r="BQ75" s="68">
        <f t="shared" si="12"/>
        <v>3</v>
      </c>
      <c r="BR75" s="54">
        <f t="shared" si="13"/>
        <v>0</v>
      </c>
      <c r="BS75" s="55">
        <f t="shared" si="14"/>
        <v>0</v>
      </c>
      <c r="BT75" s="2"/>
      <c r="BU75" s="5"/>
    </row>
    <row r="76" spans="2:73" ht="12" x14ac:dyDescent="0.2">
      <c r="B76" s="15"/>
      <c r="C76" s="247" t="s">
        <v>113</v>
      </c>
      <c r="D76" s="261" t="s">
        <v>2</v>
      </c>
      <c r="E76" s="250"/>
      <c r="F76" s="236"/>
      <c r="G76" s="236"/>
      <c r="H76" s="236"/>
      <c r="I76" s="236"/>
      <c r="J76" s="236"/>
      <c r="K76" s="236"/>
      <c r="L76" s="236"/>
      <c r="M76" s="248"/>
      <c r="N76" s="56"/>
      <c r="O76" s="56"/>
      <c r="P76" s="56"/>
      <c r="Q76" s="56"/>
      <c r="R76" s="57"/>
      <c r="S76" s="57"/>
      <c r="T76" s="58"/>
      <c r="U76" s="59"/>
      <c r="V76" s="56"/>
      <c r="W76" s="56"/>
      <c r="X76" s="56"/>
      <c r="Y76" s="56"/>
      <c r="Z76" s="57"/>
      <c r="AA76" s="57"/>
      <c r="AB76" s="58"/>
      <c r="AC76" s="59">
        <v>13</v>
      </c>
      <c r="AD76" s="56">
        <v>3</v>
      </c>
      <c r="AE76" s="56">
        <v>0</v>
      </c>
      <c r="AF76" s="56">
        <v>24</v>
      </c>
      <c r="AG76" s="56">
        <v>0</v>
      </c>
      <c r="AH76" s="57">
        <v>1</v>
      </c>
      <c r="AI76" s="57"/>
      <c r="AJ76" s="58"/>
      <c r="AK76" s="59"/>
      <c r="AL76" s="56">
        <v>1</v>
      </c>
      <c r="AM76" s="56">
        <v>0</v>
      </c>
      <c r="AN76" s="56">
        <v>18</v>
      </c>
      <c r="AO76" s="56">
        <v>0</v>
      </c>
      <c r="AP76" s="57">
        <v>1</v>
      </c>
      <c r="AQ76" s="57"/>
      <c r="AR76" s="263"/>
      <c r="AS76" s="59">
        <v>6</v>
      </c>
      <c r="AT76" s="56"/>
      <c r="AU76" s="56"/>
      <c r="AV76" s="56"/>
      <c r="AW76" s="56"/>
      <c r="AX76" s="57"/>
      <c r="AY76" s="57"/>
      <c r="AZ76" s="58"/>
      <c r="BA76" s="61"/>
      <c r="BB76" s="62">
        <f t="shared" si="6"/>
        <v>2</v>
      </c>
      <c r="BC76" s="63">
        <f t="shared" si="7"/>
        <v>19</v>
      </c>
      <c r="BD76" s="39"/>
      <c r="BE76" s="63">
        <f t="shared" si="8"/>
        <v>13</v>
      </c>
      <c r="BF76" s="39">
        <v>0</v>
      </c>
      <c r="BG76" s="40">
        <v>0</v>
      </c>
      <c r="BH76" s="67">
        <f t="shared" si="0"/>
        <v>9.5</v>
      </c>
      <c r="BI76" s="62">
        <f t="shared" si="9"/>
        <v>4</v>
      </c>
      <c r="BJ76" s="63">
        <f t="shared" si="1"/>
        <v>0</v>
      </c>
      <c r="BK76" s="63">
        <f t="shared" si="10"/>
        <v>42</v>
      </c>
      <c r="BL76" s="63">
        <f t="shared" si="11"/>
        <v>0</v>
      </c>
      <c r="BM76" s="63">
        <f t="shared" si="2"/>
        <v>0</v>
      </c>
      <c r="BN76" s="63">
        <f t="shared" si="3"/>
        <v>0</v>
      </c>
      <c r="BO76" s="65">
        <f t="shared" si="4"/>
        <v>10.5</v>
      </c>
      <c r="BP76" s="67" t="str">
        <f t="shared" si="16"/>
        <v>-</v>
      </c>
      <c r="BQ76" s="68">
        <f t="shared" si="12"/>
        <v>2</v>
      </c>
      <c r="BR76" s="54">
        <f t="shared" si="13"/>
        <v>0</v>
      </c>
      <c r="BS76" s="55">
        <f t="shared" si="14"/>
        <v>0</v>
      </c>
      <c r="BT76" s="2"/>
      <c r="BU76" s="5"/>
    </row>
    <row r="77" spans="2:73" ht="12" x14ac:dyDescent="0.2">
      <c r="B77" s="15"/>
      <c r="C77" s="247" t="s">
        <v>162</v>
      </c>
      <c r="D77" s="261" t="s">
        <v>2</v>
      </c>
      <c r="E77" s="250"/>
      <c r="F77" s="236"/>
      <c r="G77" s="236"/>
      <c r="H77" s="236"/>
      <c r="I77" s="236"/>
      <c r="J77" s="236"/>
      <c r="K77" s="236"/>
      <c r="L77" s="236"/>
      <c r="M77" s="248"/>
      <c r="N77" s="56"/>
      <c r="O77" s="56"/>
      <c r="P77" s="56"/>
      <c r="Q77" s="56"/>
      <c r="R77" s="57"/>
      <c r="S77" s="57"/>
      <c r="T77" s="58"/>
      <c r="U77" s="59"/>
      <c r="V77" s="56"/>
      <c r="W77" s="56"/>
      <c r="X77" s="56"/>
      <c r="Y77" s="56"/>
      <c r="Z77" s="57"/>
      <c r="AA77" s="57"/>
      <c r="AB77" s="58"/>
      <c r="AC77" s="59"/>
      <c r="AD77" s="56"/>
      <c r="AE77" s="56"/>
      <c r="AF77" s="56"/>
      <c r="AG77" s="56"/>
      <c r="AH77" s="57"/>
      <c r="AI77" s="57"/>
      <c r="AJ77" s="58"/>
      <c r="AK77" s="59"/>
      <c r="AL77" s="56">
        <v>2</v>
      </c>
      <c r="AM77" s="56">
        <v>0</v>
      </c>
      <c r="AN77" s="56">
        <v>26</v>
      </c>
      <c r="AO77" s="56">
        <v>0</v>
      </c>
      <c r="AP77" s="57"/>
      <c r="AQ77" s="57"/>
      <c r="AR77" s="263"/>
      <c r="AS77" s="59"/>
      <c r="AT77" s="56"/>
      <c r="AU77" s="56"/>
      <c r="AV77" s="56"/>
      <c r="AW77" s="56"/>
      <c r="AX77" s="57"/>
      <c r="AY77" s="57"/>
      <c r="AZ77" s="58"/>
      <c r="BA77" s="61"/>
      <c r="BB77" s="62">
        <f t="shared" si="6"/>
        <v>0</v>
      </c>
      <c r="BC77" s="63">
        <f t="shared" si="7"/>
        <v>0</v>
      </c>
      <c r="BD77" s="39"/>
      <c r="BE77" s="63">
        <f t="shared" si="8"/>
        <v>0</v>
      </c>
      <c r="BF77" s="39">
        <v>0</v>
      </c>
      <c r="BG77" s="40">
        <v>0</v>
      </c>
      <c r="BH77" s="67" t="str">
        <f t="shared" si="0"/>
        <v>-</v>
      </c>
      <c r="BI77" s="62">
        <f t="shared" si="9"/>
        <v>2</v>
      </c>
      <c r="BJ77" s="63">
        <f t="shared" si="1"/>
        <v>0</v>
      </c>
      <c r="BK77" s="63">
        <f t="shared" si="10"/>
        <v>26</v>
      </c>
      <c r="BL77" s="63">
        <f t="shared" si="11"/>
        <v>0</v>
      </c>
      <c r="BM77" s="63">
        <f t="shared" si="2"/>
        <v>0</v>
      </c>
      <c r="BN77" s="63">
        <f t="shared" si="3"/>
        <v>0</v>
      </c>
      <c r="BO77" s="65">
        <f t="shared" si="4"/>
        <v>13</v>
      </c>
      <c r="BP77" s="67" t="str">
        <f t="shared" si="16"/>
        <v>-</v>
      </c>
      <c r="BQ77" s="68">
        <f t="shared" si="12"/>
        <v>0</v>
      </c>
      <c r="BR77" s="54">
        <f t="shared" si="13"/>
        <v>0</v>
      </c>
      <c r="BS77" s="55">
        <f t="shared" si="14"/>
        <v>0</v>
      </c>
      <c r="BT77" s="2"/>
      <c r="BU77" s="5"/>
    </row>
    <row r="78" spans="2:73" ht="12" x14ac:dyDescent="0.2">
      <c r="B78" s="15"/>
      <c r="C78" s="247" t="s">
        <v>173</v>
      </c>
      <c r="D78" s="261" t="s">
        <v>2</v>
      </c>
      <c r="E78" s="250"/>
      <c r="F78" s="236"/>
      <c r="G78" s="236"/>
      <c r="H78" s="236"/>
      <c r="I78" s="236"/>
      <c r="J78" s="236"/>
      <c r="K78" s="236"/>
      <c r="L78" s="236"/>
      <c r="M78" s="248"/>
      <c r="N78" s="56"/>
      <c r="O78" s="56"/>
      <c r="P78" s="56"/>
      <c r="Q78" s="56"/>
      <c r="R78" s="57"/>
      <c r="S78" s="57"/>
      <c r="T78" s="58"/>
      <c r="U78" s="59"/>
      <c r="V78" s="56"/>
      <c r="W78" s="56"/>
      <c r="X78" s="56"/>
      <c r="Y78" s="56"/>
      <c r="Z78" s="57"/>
      <c r="AA78" s="57"/>
      <c r="AB78" s="58"/>
      <c r="AC78" s="59">
        <v>4</v>
      </c>
      <c r="AD78" s="56">
        <v>3</v>
      </c>
      <c r="AE78" s="56">
        <v>0</v>
      </c>
      <c r="AF78" s="56">
        <v>24</v>
      </c>
      <c r="AG78" s="56">
        <v>0</v>
      </c>
      <c r="AH78" s="57"/>
      <c r="AI78" s="57"/>
      <c r="AJ78" s="58"/>
      <c r="AK78" s="59"/>
      <c r="AL78" s="56"/>
      <c r="AM78" s="56"/>
      <c r="AN78" s="56"/>
      <c r="AO78" s="56"/>
      <c r="AP78" s="57"/>
      <c r="AQ78" s="57"/>
      <c r="AR78" s="263"/>
      <c r="AS78" s="59"/>
      <c r="AT78" s="56">
        <v>4</v>
      </c>
      <c r="AU78" s="56">
        <v>0</v>
      </c>
      <c r="AV78" s="56">
        <v>17</v>
      </c>
      <c r="AW78" s="56">
        <v>0</v>
      </c>
      <c r="AX78" s="57"/>
      <c r="AY78" s="57"/>
      <c r="AZ78" s="58"/>
      <c r="BA78" s="61"/>
      <c r="BB78" s="62">
        <f t="shared" si="6"/>
        <v>1</v>
      </c>
      <c r="BC78" s="63">
        <f t="shared" si="7"/>
        <v>4</v>
      </c>
      <c r="BD78" s="39"/>
      <c r="BE78" s="63">
        <f t="shared" si="8"/>
        <v>4</v>
      </c>
      <c r="BF78" s="39">
        <v>0</v>
      </c>
      <c r="BG78" s="40">
        <v>0</v>
      </c>
      <c r="BH78" s="67">
        <f t="shared" si="0"/>
        <v>4</v>
      </c>
      <c r="BI78" s="62">
        <f t="shared" si="9"/>
        <v>7</v>
      </c>
      <c r="BJ78" s="63">
        <f t="shared" si="1"/>
        <v>0</v>
      </c>
      <c r="BK78" s="63">
        <f t="shared" si="10"/>
        <v>41</v>
      </c>
      <c r="BL78" s="63">
        <f t="shared" si="11"/>
        <v>0</v>
      </c>
      <c r="BM78" s="63">
        <f t="shared" si="2"/>
        <v>0</v>
      </c>
      <c r="BN78" s="63">
        <f t="shared" si="3"/>
        <v>0</v>
      </c>
      <c r="BO78" s="65">
        <f t="shared" si="4"/>
        <v>5.8571428571428568</v>
      </c>
      <c r="BP78" s="67" t="str">
        <f t="shared" si="16"/>
        <v>-</v>
      </c>
      <c r="BQ78" s="68">
        <f t="shared" si="12"/>
        <v>0</v>
      </c>
      <c r="BR78" s="54">
        <f t="shared" si="13"/>
        <v>0</v>
      </c>
      <c r="BS78" s="55">
        <f t="shared" si="14"/>
        <v>0</v>
      </c>
      <c r="BT78" s="2"/>
      <c r="BU78" s="5"/>
    </row>
    <row r="79" spans="2:73" ht="12" x14ac:dyDescent="0.2">
      <c r="B79" s="15"/>
      <c r="C79" s="247" t="s">
        <v>127</v>
      </c>
      <c r="D79" s="261" t="s">
        <v>2</v>
      </c>
      <c r="E79" s="250"/>
      <c r="F79" s="236"/>
      <c r="G79" s="236"/>
      <c r="H79" s="236"/>
      <c r="I79" s="236"/>
      <c r="J79" s="236"/>
      <c r="K79" s="236"/>
      <c r="L79" s="236"/>
      <c r="M79" s="248"/>
      <c r="N79" s="56"/>
      <c r="O79" s="56"/>
      <c r="P79" s="56"/>
      <c r="Q79" s="56"/>
      <c r="R79" s="57"/>
      <c r="S79" s="57"/>
      <c r="T79" s="58"/>
      <c r="U79" s="59"/>
      <c r="V79" s="56"/>
      <c r="W79" s="56"/>
      <c r="X79" s="56"/>
      <c r="Y79" s="56"/>
      <c r="Z79" s="57"/>
      <c r="AA79" s="57"/>
      <c r="AB79" s="58"/>
      <c r="AC79" s="59">
        <v>26</v>
      </c>
      <c r="AD79" s="56"/>
      <c r="AE79" s="56"/>
      <c r="AF79" s="56"/>
      <c r="AG79" s="56"/>
      <c r="AH79" s="57">
        <v>1</v>
      </c>
      <c r="AI79" s="57"/>
      <c r="AJ79" s="58"/>
      <c r="AK79" s="59"/>
      <c r="AL79" s="56"/>
      <c r="AM79" s="56"/>
      <c r="AN79" s="56"/>
      <c r="AO79" s="56"/>
      <c r="AP79" s="57"/>
      <c r="AQ79" s="57"/>
      <c r="AR79" s="263"/>
      <c r="AS79" s="59"/>
      <c r="AT79" s="56"/>
      <c r="AU79" s="56"/>
      <c r="AV79" s="56"/>
      <c r="AW79" s="56"/>
      <c r="AX79" s="57"/>
      <c r="AY79" s="57"/>
      <c r="AZ79" s="58"/>
      <c r="BA79" s="61"/>
      <c r="BB79" s="62">
        <f t="shared" si="6"/>
        <v>1</v>
      </c>
      <c r="BC79" s="63">
        <f t="shared" si="7"/>
        <v>26</v>
      </c>
      <c r="BD79" s="39"/>
      <c r="BE79" s="63">
        <f t="shared" si="8"/>
        <v>26</v>
      </c>
      <c r="BF79" s="39">
        <v>0</v>
      </c>
      <c r="BG79" s="40">
        <v>0</v>
      </c>
      <c r="BH79" s="67">
        <f t="shared" si="0"/>
        <v>26</v>
      </c>
      <c r="BI79" s="62">
        <f t="shared" si="9"/>
        <v>0</v>
      </c>
      <c r="BJ79" s="63">
        <f t="shared" si="1"/>
        <v>0</v>
      </c>
      <c r="BK79" s="63">
        <f t="shared" si="10"/>
        <v>0</v>
      </c>
      <c r="BL79" s="63">
        <f t="shared" si="11"/>
        <v>0</v>
      </c>
      <c r="BM79" s="63">
        <f t="shared" si="2"/>
        <v>0</v>
      </c>
      <c r="BN79" s="63">
        <f t="shared" si="3"/>
        <v>0</v>
      </c>
      <c r="BO79" s="65" t="str">
        <f t="shared" si="4"/>
        <v>-</v>
      </c>
      <c r="BP79" s="67" t="str">
        <f t="shared" si="16"/>
        <v>-</v>
      </c>
      <c r="BQ79" s="68">
        <f t="shared" si="12"/>
        <v>1</v>
      </c>
      <c r="BR79" s="54">
        <f t="shared" si="13"/>
        <v>0</v>
      </c>
      <c r="BS79" s="55">
        <f t="shared" si="14"/>
        <v>0</v>
      </c>
      <c r="BT79" s="2"/>
      <c r="BU79" s="5"/>
    </row>
    <row r="80" spans="2:73" ht="12" x14ac:dyDescent="0.2">
      <c r="B80" s="15"/>
      <c r="C80" s="247" t="s">
        <v>191</v>
      </c>
      <c r="D80" s="261" t="s">
        <v>2</v>
      </c>
      <c r="E80" s="250"/>
      <c r="F80" s="236"/>
      <c r="G80" s="236"/>
      <c r="H80" s="236"/>
      <c r="I80" s="236"/>
      <c r="J80" s="236"/>
      <c r="K80" s="236"/>
      <c r="L80" s="236"/>
      <c r="M80" s="248"/>
      <c r="N80" s="56"/>
      <c r="O80" s="56"/>
      <c r="P80" s="56"/>
      <c r="Q80" s="56"/>
      <c r="R80" s="57"/>
      <c r="S80" s="57"/>
      <c r="T80" s="58"/>
      <c r="U80" s="59"/>
      <c r="V80" s="56"/>
      <c r="W80" s="56"/>
      <c r="X80" s="56"/>
      <c r="Y80" s="56"/>
      <c r="Z80" s="57"/>
      <c r="AA80" s="57"/>
      <c r="AB80" s="58"/>
      <c r="AC80" s="59"/>
      <c r="AD80" s="56"/>
      <c r="AE80" s="56"/>
      <c r="AF80" s="56"/>
      <c r="AG80" s="56"/>
      <c r="AH80" s="57"/>
      <c r="AI80" s="57"/>
      <c r="AJ80" s="58"/>
      <c r="AK80" s="59"/>
      <c r="AL80" s="56"/>
      <c r="AM80" s="56"/>
      <c r="AN80" s="56"/>
      <c r="AO80" s="56"/>
      <c r="AP80" s="57"/>
      <c r="AQ80" s="57"/>
      <c r="AR80" s="263"/>
      <c r="AS80" s="59"/>
      <c r="AT80" s="56">
        <v>2</v>
      </c>
      <c r="AU80" s="56">
        <v>0</v>
      </c>
      <c r="AV80" s="56">
        <v>29</v>
      </c>
      <c r="AW80" s="56"/>
      <c r="AX80" s="57"/>
      <c r="AY80" s="57"/>
      <c r="AZ80" s="58"/>
      <c r="BA80" s="61"/>
      <c r="BB80" s="62">
        <f t="shared" si="6"/>
        <v>0</v>
      </c>
      <c r="BC80" s="63">
        <f t="shared" si="7"/>
        <v>0</v>
      </c>
      <c r="BD80" s="39"/>
      <c r="BE80" s="63">
        <f t="shared" si="8"/>
        <v>0</v>
      </c>
      <c r="BF80" s="39">
        <v>0</v>
      </c>
      <c r="BG80" s="40">
        <v>0</v>
      </c>
      <c r="BH80" s="67" t="str">
        <f t="shared" si="0"/>
        <v>-</v>
      </c>
      <c r="BI80" s="62">
        <f t="shared" si="9"/>
        <v>2</v>
      </c>
      <c r="BJ80" s="63">
        <f t="shared" si="1"/>
        <v>0</v>
      </c>
      <c r="BK80" s="63">
        <f t="shared" si="10"/>
        <v>29</v>
      </c>
      <c r="BL80" s="63">
        <f t="shared" si="11"/>
        <v>0</v>
      </c>
      <c r="BM80" s="63">
        <f t="shared" si="2"/>
        <v>0</v>
      </c>
      <c r="BN80" s="63">
        <f t="shared" si="3"/>
        <v>0</v>
      </c>
      <c r="BO80" s="65">
        <f t="shared" si="4"/>
        <v>14.5</v>
      </c>
      <c r="BP80" s="67" t="str">
        <f t="shared" si="16"/>
        <v>-</v>
      </c>
      <c r="BQ80" s="68">
        <f t="shared" si="12"/>
        <v>0</v>
      </c>
      <c r="BR80" s="54">
        <f t="shared" si="13"/>
        <v>0</v>
      </c>
      <c r="BS80" s="55">
        <f t="shared" si="14"/>
        <v>0</v>
      </c>
      <c r="BT80" s="2"/>
      <c r="BU80" s="5"/>
    </row>
    <row r="81" spans="2:73" ht="12" x14ac:dyDescent="0.2">
      <c r="B81" s="15"/>
      <c r="C81" s="247" t="s">
        <v>174</v>
      </c>
      <c r="D81" s="261" t="s">
        <v>2</v>
      </c>
      <c r="E81" s="250"/>
      <c r="F81" s="236"/>
      <c r="G81" s="236"/>
      <c r="H81" s="236"/>
      <c r="I81" s="236"/>
      <c r="J81" s="236"/>
      <c r="K81" s="236"/>
      <c r="L81" s="236"/>
      <c r="M81" s="248"/>
      <c r="N81" s="56"/>
      <c r="O81" s="56"/>
      <c r="P81" s="56"/>
      <c r="Q81" s="56"/>
      <c r="R81" s="57"/>
      <c r="S81" s="57"/>
      <c r="T81" s="58"/>
      <c r="U81" s="59"/>
      <c r="V81" s="56"/>
      <c r="W81" s="56"/>
      <c r="X81" s="56"/>
      <c r="Y81" s="56"/>
      <c r="Z81" s="57"/>
      <c r="AA81" s="57"/>
      <c r="AB81" s="58"/>
      <c r="AC81" s="59"/>
      <c r="AD81" s="56">
        <v>3</v>
      </c>
      <c r="AE81" s="56">
        <v>0</v>
      </c>
      <c r="AF81" s="56">
        <v>16</v>
      </c>
      <c r="AG81" s="56">
        <v>2</v>
      </c>
      <c r="AH81" s="57"/>
      <c r="AI81" s="57"/>
      <c r="AJ81" s="58"/>
      <c r="AK81" s="59"/>
      <c r="AL81" s="56"/>
      <c r="AM81" s="56"/>
      <c r="AN81" s="56"/>
      <c r="AO81" s="56"/>
      <c r="AP81" s="57"/>
      <c r="AQ81" s="57"/>
      <c r="AR81" s="263"/>
      <c r="AS81" s="59"/>
      <c r="AT81" s="56"/>
      <c r="AU81" s="56"/>
      <c r="AV81" s="56"/>
      <c r="AW81" s="56"/>
      <c r="AX81" s="57"/>
      <c r="AY81" s="57"/>
      <c r="AZ81" s="58"/>
      <c r="BA81" s="61"/>
      <c r="BB81" s="62">
        <f t="shared" ref="BB81:BB99" si="17">COUNT(E81,M81,U81,AK81,AC81,AS81)</f>
        <v>0</v>
      </c>
      <c r="BC81" s="63">
        <f t="shared" si="7"/>
        <v>0</v>
      </c>
      <c r="BD81" s="39"/>
      <c r="BE81" s="63">
        <f t="shared" si="8"/>
        <v>0</v>
      </c>
      <c r="BF81" s="39">
        <v>0</v>
      </c>
      <c r="BG81" s="40">
        <v>0</v>
      </c>
      <c r="BH81" s="67" t="str">
        <f t="shared" si="0"/>
        <v>-</v>
      </c>
      <c r="BI81" s="62">
        <f t="shared" si="9"/>
        <v>3</v>
      </c>
      <c r="BJ81" s="63">
        <f t="shared" si="1"/>
        <v>0</v>
      </c>
      <c r="BK81" s="63">
        <f t="shared" si="10"/>
        <v>16</v>
      </c>
      <c r="BL81" s="63">
        <f t="shared" si="11"/>
        <v>2</v>
      </c>
      <c r="BM81" s="63">
        <f t="shared" si="2"/>
        <v>0</v>
      </c>
      <c r="BN81" s="63">
        <f t="shared" si="3"/>
        <v>0</v>
      </c>
      <c r="BO81" s="65">
        <f t="shared" si="4"/>
        <v>5.333333333333333</v>
      </c>
      <c r="BP81" s="67">
        <f t="shared" si="16"/>
        <v>8</v>
      </c>
      <c r="BQ81" s="68">
        <f t="shared" si="12"/>
        <v>0</v>
      </c>
      <c r="BR81" s="54">
        <f t="shared" si="13"/>
        <v>0</v>
      </c>
      <c r="BS81" s="55">
        <f t="shared" si="14"/>
        <v>0</v>
      </c>
      <c r="BT81" s="2"/>
      <c r="BU81" s="5"/>
    </row>
    <row r="82" spans="2:73" ht="12" x14ac:dyDescent="0.2">
      <c r="B82" s="15"/>
      <c r="C82" s="247" t="s">
        <v>144</v>
      </c>
      <c r="D82" s="261" t="s">
        <v>2</v>
      </c>
      <c r="E82" s="250"/>
      <c r="F82" s="236"/>
      <c r="G82" s="236"/>
      <c r="H82" s="236"/>
      <c r="I82" s="236"/>
      <c r="J82" s="236"/>
      <c r="K82" s="236"/>
      <c r="L82" s="236"/>
      <c r="M82" s="248"/>
      <c r="N82" s="56"/>
      <c r="O82" s="56"/>
      <c r="P82" s="56"/>
      <c r="Q82" s="56"/>
      <c r="R82" s="57"/>
      <c r="S82" s="57"/>
      <c r="T82" s="58"/>
      <c r="U82" s="59"/>
      <c r="V82" s="56"/>
      <c r="W82" s="56"/>
      <c r="X82" s="56"/>
      <c r="Y82" s="56"/>
      <c r="Z82" s="57"/>
      <c r="AA82" s="57"/>
      <c r="AB82" s="58"/>
      <c r="AC82" s="59"/>
      <c r="AD82" s="56"/>
      <c r="AE82" s="56"/>
      <c r="AF82" s="56"/>
      <c r="AG82" s="56"/>
      <c r="AH82" s="57"/>
      <c r="AI82" s="57"/>
      <c r="AJ82" s="58"/>
      <c r="AK82" s="59"/>
      <c r="AL82" s="56"/>
      <c r="AM82" s="56"/>
      <c r="AN82" s="56"/>
      <c r="AO82" s="56"/>
      <c r="AP82" s="57">
        <v>2</v>
      </c>
      <c r="AQ82" s="57"/>
      <c r="AR82" s="263"/>
      <c r="AS82" s="59"/>
      <c r="AT82" s="56"/>
      <c r="AU82" s="56"/>
      <c r="AV82" s="56"/>
      <c r="AW82" s="56"/>
      <c r="AX82" s="57"/>
      <c r="AY82" s="57"/>
      <c r="AZ82" s="58">
        <v>1</v>
      </c>
      <c r="BA82" s="61"/>
      <c r="BB82" s="62">
        <f t="shared" si="17"/>
        <v>0</v>
      </c>
      <c r="BC82" s="63">
        <f t="shared" si="7"/>
        <v>0</v>
      </c>
      <c r="BD82" s="39"/>
      <c r="BE82" s="63">
        <f t="shared" si="8"/>
        <v>0</v>
      </c>
      <c r="BF82" s="39">
        <v>0</v>
      </c>
      <c r="BG82" s="40">
        <v>0</v>
      </c>
      <c r="BH82" s="67" t="str">
        <f t="shared" si="0"/>
        <v>-</v>
      </c>
      <c r="BI82" s="62">
        <f t="shared" si="9"/>
        <v>0</v>
      </c>
      <c r="BJ82" s="63">
        <f t="shared" si="1"/>
        <v>0</v>
      </c>
      <c r="BK82" s="63">
        <f t="shared" si="10"/>
        <v>0</v>
      </c>
      <c r="BL82" s="63">
        <f t="shared" si="11"/>
        <v>0</v>
      </c>
      <c r="BM82" s="63">
        <f t="shared" si="2"/>
        <v>0</v>
      </c>
      <c r="BN82" s="63">
        <f t="shared" si="3"/>
        <v>0</v>
      </c>
      <c r="BO82" s="65" t="str">
        <f t="shared" si="4"/>
        <v>-</v>
      </c>
      <c r="BP82" s="67" t="str">
        <f t="shared" si="16"/>
        <v>-</v>
      </c>
      <c r="BQ82" s="68">
        <f t="shared" si="12"/>
        <v>2</v>
      </c>
      <c r="BR82" s="54">
        <f t="shared" si="13"/>
        <v>0</v>
      </c>
      <c r="BS82" s="55">
        <f t="shared" si="14"/>
        <v>1</v>
      </c>
      <c r="BT82" s="2"/>
      <c r="BU82" s="5"/>
    </row>
    <row r="83" spans="2:73" x14ac:dyDescent="0.2">
      <c r="B83" s="15"/>
      <c r="C83" s="15" t="s">
        <v>150</v>
      </c>
      <c r="D83" s="262" t="s">
        <v>145</v>
      </c>
      <c r="E83" s="59">
        <v>4</v>
      </c>
      <c r="F83" s="56">
        <v>4</v>
      </c>
      <c r="G83" s="56">
        <v>0</v>
      </c>
      <c r="H83" s="56">
        <v>38</v>
      </c>
      <c r="I83" s="56">
        <v>0</v>
      </c>
      <c r="J83" s="57"/>
      <c r="K83" s="57"/>
      <c r="L83" s="58"/>
      <c r="M83" s="59"/>
      <c r="N83" s="56"/>
      <c r="O83" s="56"/>
      <c r="P83" s="56"/>
      <c r="Q83" s="56"/>
      <c r="R83" s="57"/>
      <c r="S83" s="57"/>
      <c r="T83" s="58"/>
      <c r="U83" s="59">
        <v>18</v>
      </c>
      <c r="V83" s="56">
        <v>4</v>
      </c>
      <c r="W83" s="56">
        <v>0</v>
      </c>
      <c r="X83" s="56">
        <v>32</v>
      </c>
      <c r="Y83" s="56">
        <v>2</v>
      </c>
      <c r="Z83" s="57"/>
      <c r="AA83" s="57"/>
      <c r="AB83" s="58"/>
      <c r="AC83" s="59"/>
      <c r="AD83" s="56"/>
      <c r="AE83" s="56"/>
      <c r="AF83" s="56"/>
      <c r="AG83" s="56"/>
      <c r="AH83" s="57"/>
      <c r="AI83" s="57"/>
      <c r="AJ83" s="59"/>
      <c r="AK83" s="262"/>
      <c r="AL83" s="262"/>
      <c r="AM83" s="262"/>
      <c r="AN83" s="262"/>
      <c r="AO83" s="262"/>
      <c r="AP83" s="262"/>
      <c r="AQ83" s="262"/>
      <c r="AR83" s="262"/>
      <c r="AS83" s="73"/>
      <c r="AT83" s="56"/>
      <c r="AU83" s="56"/>
      <c r="AV83" s="56"/>
      <c r="AW83" s="56"/>
      <c r="AX83" s="57"/>
      <c r="AY83" s="57"/>
      <c r="AZ83" s="58"/>
      <c r="BA83" s="61"/>
      <c r="BB83" s="62">
        <f t="shared" si="17"/>
        <v>2</v>
      </c>
      <c r="BC83" s="63">
        <f t="shared" si="7"/>
        <v>22</v>
      </c>
      <c r="BD83" s="39"/>
      <c r="BE83" s="63">
        <f t="shared" si="8"/>
        <v>18</v>
      </c>
      <c r="BF83" s="39">
        <v>0</v>
      </c>
      <c r="BG83" s="40">
        <v>0</v>
      </c>
      <c r="BH83" s="67">
        <f t="shared" si="0"/>
        <v>11</v>
      </c>
      <c r="BI83" s="62">
        <f t="shared" si="9"/>
        <v>8</v>
      </c>
      <c r="BJ83" s="63">
        <f t="shared" si="1"/>
        <v>0</v>
      </c>
      <c r="BK83" s="63">
        <f t="shared" si="10"/>
        <v>70</v>
      </c>
      <c r="BL83" s="63">
        <f t="shared" si="11"/>
        <v>2</v>
      </c>
      <c r="BM83" s="63">
        <f t="shared" si="2"/>
        <v>0</v>
      </c>
      <c r="BN83" s="63">
        <f t="shared" si="3"/>
        <v>0</v>
      </c>
      <c r="BO83" s="65">
        <f t="shared" si="4"/>
        <v>8.75</v>
      </c>
      <c r="BP83" s="67">
        <f t="shared" si="16"/>
        <v>35</v>
      </c>
      <c r="BQ83" s="68">
        <f t="shared" si="12"/>
        <v>0</v>
      </c>
      <c r="BR83" s="54">
        <f t="shared" si="13"/>
        <v>0</v>
      </c>
      <c r="BS83" s="55">
        <f t="shared" si="14"/>
        <v>0</v>
      </c>
      <c r="BT83" s="2"/>
      <c r="BU83" s="5"/>
    </row>
    <row r="84" spans="2:73" x14ac:dyDescent="0.2">
      <c r="B84" s="15"/>
      <c r="C84" s="15" t="s">
        <v>163</v>
      </c>
      <c r="D84" s="266" t="s">
        <v>145</v>
      </c>
      <c r="E84" s="59">
        <v>0</v>
      </c>
      <c r="F84" s="56"/>
      <c r="G84" s="56"/>
      <c r="H84" s="56"/>
      <c r="I84" s="56"/>
      <c r="J84" s="57"/>
      <c r="K84" s="57"/>
      <c r="L84" s="58"/>
      <c r="M84" s="59"/>
      <c r="N84" s="56"/>
      <c r="O84" s="56"/>
      <c r="P84" s="56"/>
      <c r="Q84" s="56"/>
      <c r="R84" s="57"/>
      <c r="S84" s="57"/>
      <c r="T84" s="58"/>
      <c r="U84" s="59">
        <v>4</v>
      </c>
      <c r="V84" s="56"/>
      <c r="W84" s="56"/>
      <c r="X84" s="56"/>
      <c r="Y84" s="56"/>
      <c r="Z84" s="57"/>
      <c r="AA84" s="57"/>
      <c r="AB84" s="58"/>
      <c r="AC84" s="59"/>
      <c r="AD84" s="56"/>
      <c r="AE84" s="56"/>
      <c r="AF84" s="56"/>
      <c r="AG84" s="56"/>
      <c r="AH84" s="57"/>
      <c r="AI84" s="57"/>
      <c r="AJ84" s="59"/>
      <c r="AK84" s="262"/>
      <c r="AL84" s="262"/>
      <c r="AM84" s="262"/>
      <c r="AN84" s="262"/>
      <c r="AO84" s="262"/>
      <c r="AP84" s="262"/>
      <c r="AQ84" s="262"/>
      <c r="AR84" s="262"/>
      <c r="AS84" s="73"/>
      <c r="AT84" s="56"/>
      <c r="AU84" s="56"/>
      <c r="AV84" s="56"/>
      <c r="AW84" s="56"/>
      <c r="AX84" s="57"/>
      <c r="AY84" s="57"/>
      <c r="AZ84" s="58"/>
      <c r="BA84" s="61"/>
      <c r="BB84" s="62">
        <f t="shared" si="17"/>
        <v>2</v>
      </c>
      <c r="BC84" s="63">
        <f t="shared" si="7"/>
        <v>4</v>
      </c>
      <c r="BD84" s="39">
        <v>1</v>
      </c>
      <c r="BE84" s="63">
        <f t="shared" si="8"/>
        <v>4</v>
      </c>
      <c r="BF84" s="39">
        <v>0</v>
      </c>
      <c r="BG84" s="40">
        <v>0</v>
      </c>
      <c r="BH84" s="67">
        <f t="shared" ref="BH84:BH99" si="18">IF(ISERROR(BC84/(BB84-BD84)),"-",(BC84/(BB84-BD84)))</f>
        <v>4</v>
      </c>
      <c r="BI84" s="62">
        <f t="shared" si="9"/>
        <v>0</v>
      </c>
      <c r="BJ84" s="63">
        <f t="shared" ref="BJ84:BJ99" si="19">SUM(G84,O84,W84,AE84,AU84)</f>
        <v>0</v>
      </c>
      <c r="BK84" s="63">
        <f t="shared" si="10"/>
        <v>0</v>
      </c>
      <c r="BL84" s="63">
        <f t="shared" si="11"/>
        <v>0</v>
      </c>
      <c r="BM84" s="63">
        <f t="shared" ref="BM84:BM99" si="20">IF(I84&gt;=3,"1","0")+IF(Q84&gt;=3,"1","0")+IF(Y84&gt;=3,"1","0")+IF(AG84&gt;=3,"1","0")+IF(AW84&gt;=3,"1","0")</f>
        <v>0</v>
      </c>
      <c r="BN84" s="63">
        <f t="shared" ref="BN84:BN99" si="21">IF(I84&gt;=5,"1","0")+IF(Q84&gt;=5,"1","0")+IF(Y84&gt;=5,"1","0")+IF(AG84&gt;=5,"1","0")+IF(AW84&gt;=5,"1","0")</f>
        <v>0</v>
      </c>
      <c r="BO84" s="65" t="str">
        <f t="shared" ref="BO84:BO99" si="22">IF(ISERROR(BK84/BI84),"-",BK84/BI84)</f>
        <v>-</v>
      </c>
      <c r="BP84" s="67" t="str">
        <f t="shared" si="16"/>
        <v>-</v>
      </c>
      <c r="BQ84" s="68">
        <f t="shared" si="12"/>
        <v>0</v>
      </c>
      <c r="BR84" s="54">
        <f t="shared" si="13"/>
        <v>0</v>
      </c>
      <c r="BS84" s="55">
        <f t="shared" si="14"/>
        <v>0</v>
      </c>
      <c r="BT84" s="2"/>
      <c r="BU84" s="5"/>
    </row>
    <row r="85" spans="2:73" x14ac:dyDescent="0.2">
      <c r="B85" s="15"/>
      <c r="C85" s="15" t="s">
        <v>164</v>
      </c>
      <c r="D85" s="266" t="s">
        <v>145</v>
      </c>
      <c r="E85" s="59">
        <v>3</v>
      </c>
      <c r="F85" s="56">
        <v>4</v>
      </c>
      <c r="G85" s="56">
        <v>0</v>
      </c>
      <c r="H85" s="56">
        <v>24</v>
      </c>
      <c r="I85" s="56">
        <v>1</v>
      </c>
      <c r="J85" s="57"/>
      <c r="K85" s="57"/>
      <c r="L85" s="58"/>
      <c r="M85" s="59"/>
      <c r="N85" s="56"/>
      <c r="O85" s="56"/>
      <c r="P85" s="56"/>
      <c r="Q85" s="56"/>
      <c r="R85" s="57"/>
      <c r="S85" s="57"/>
      <c r="T85" s="58"/>
      <c r="U85" s="59">
        <v>7</v>
      </c>
      <c r="V85" s="56">
        <v>4</v>
      </c>
      <c r="W85" s="56">
        <v>0</v>
      </c>
      <c r="X85" s="56">
        <v>33</v>
      </c>
      <c r="Y85" s="56">
        <v>1</v>
      </c>
      <c r="Z85" s="57">
        <v>1</v>
      </c>
      <c r="AA85" s="57"/>
      <c r="AB85" s="58"/>
      <c r="AC85" s="59"/>
      <c r="AD85" s="56"/>
      <c r="AE85" s="56"/>
      <c r="AF85" s="56"/>
      <c r="AG85" s="56"/>
      <c r="AH85" s="57"/>
      <c r="AI85" s="57"/>
      <c r="AJ85" s="59"/>
      <c r="AK85" s="262"/>
      <c r="AL85" s="262"/>
      <c r="AM85" s="262"/>
      <c r="AN85" s="262"/>
      <c r="AO85" s="262"/>
      <c r="AP85" s="262"/>
      <c r="AQ85" s="262"/>
      <c r="AR85" s="262"/>
      <c r="AS85" s="73"/>
      <c r="AT85" s="56"/>
      <c r="AU85" s="56"/>
      <c r="AV85" s="56"/>
      <c r="AW85" s="56"/>
      <c r="AX85" s="57"/>
      <c r="AY85" s="57"/>
      <c r="AZ85" s="58"/>
      <c r="BA85" s="61"/>
      <c r="BB85" s="62">
        <f t="shared" si="17"/>
        <v>2</v>
      </c>
      <c r="BC85" s="63">
        <f t="shared" ref="BC85:BC99" si="23">SUM(E85+M85+U85+AC85+AK85+AS85)</f>
        <v>10</v>
      </c>
      <c r="BD85" s="39"/>
      <c r="BE85" s="63">
        <f t="shared" ref="BE85:BE98" si="24">MAX(E85,M85,U85,AC85,AK85,AS85)</f>
        <v>7</v>
      </c>
      <c r="BF85" s="39">
        <v>0</v>
      </c>
      <c r="BG85" s="40">
        <v>0</v>
      </c>
      <c r="BH85" s="67">
        <f t="shared" si="18"/>
        <v>5</v>
      </c>
      <c r="BI85" s="62">
        <f t="shared" ref="BI85:BI99" si="25">SUM(F85,N85,V85,AD85,AT85,AL85)</f>
        <v>8</v>
      </c>
      <c r="BJ85" s="63">
        <f t="shared" si="19"/>
        <v>0</v>
      </c>
      <c r="BK85" s="63">
        <f t="shared" ref="BK85:BK99" si="26">SUM(H85,P85,X85,AF85,AV85,AN85)</f>
        <v>57</v>
      </c>
      <c r="BL85" s="63">
        <f t="shared" ref="BL85:BL99" si="27">SUM(I85,Q85,Y85,AG85,AW85,AO85)</f>
        <v>2</v>
      </c>
      <c r="BM85" s="63">
        <f t="shared" si="20"/>
        <v>0</v>
      </c>
      <c r="BN85" s="63">
        <f t="shared" si="21"/>
        <v>0</v>
      </c>
      <c r="BO85" s="65">
        <f t="shared" si="22"/>
        <v>7.125</v>
      </c>
      <c r="BP85" s="67">
        <f t="shared" si="16"/>
        <v>28.5</v>
      </c>
      <c r="BQ85" s="68">
        <f t="shared" ref="BQ85:BQ99" si="28">SUM(J85+R85+Z85+AH85+AX85+AP85)</f>
        <v>1</v>
      </c>
      <c r="BR85" s="54">
        <f t="shared" ref="BR85:BR99" si="29">SUM(K85+S85+AA85+AI85+AY85+AQ85)</f>
        <v>0</v>
      </c>
      <c r="BS85" s="55">
        <f t="shared" ref="BS85:BS99" si="30">SUM(L85,T85,AB85,AJ85,AR85,AZ85)</f>
        <v>0</v>
      </c>
      <c r="BT85" s="2"/>
      <c r="BU85" s="5"/>
    </row>
    <row r="86" spans="2:73" x14ac:dyDescent="0.2">
      <c r="B86" s="15"/>
      <c r="C86" s="15" t="s">
        <v>146</v>
      </c>
      <c r="D86" s="266" t="s">
        <v>145</v>
      </c>
      <c r="E86" s="59">
        <v>68</v>
      </c>
      <c r="F86" s="56">
        <v>2</v>
      </c>
      <c r="G86" s="56">
        <v>0</v>
      </c>
      <c r="H86" s="56">
        <v>25</v>
      </c>
      <c r="I86" s="56">
        <v>0</v>
      </c>
      <c r="J86" s="57">
        <v>1</v>
      </c>
      <c r="K86" s="57"/>
      <c r="L86" s="58"/>
      <c r="M86" s="59"/>
      <c r="N86" s="56"/>
      <c r="O86" s="56"/>
      <c r="P86" s="56"/>
      <c r="Q86" s="56"/>
      <c r="R86" s="57"/>
      <c r="S86" s="57"/>
      <c r="T86" s="58"/>
      <c r="U86" s="59">
        <v>12</v>
      </c>
      <c r="V86" s="56"/>
      <c r="W86" s="56"/>
      <c r="X86" s="56"/>
      <c r="Y86" s="56"/>
      <c r="Z86" s="57">
        <v>2</v>
      </c>
      <c r="AA86" s="57"/>
      <c r="AB86" s="58"/>
      <c r="AC86" s="59"/>
      <c r="AD86" s="56"/>
      <c r="AE86" s="56"/>
      <c r="AF86" s="56"/>
      <c r="AG86" s="56"/>
      <c r="AH86" s="57"/>
      <c r="AI86" s="57"/>
      <c r="AJ86" s="59"/>
      <c r="AK86" s="262"/>
      <c r="AL86" s="262"/>
      <c r="AM86" s="262"/>
      <c r="AN86" s="262"/>
      <c r="AO86" s="262"/>
      <c r="AP86" s="262"/>
      <c r="AQ86" s="262"/>
      <c r="AR86" s="262"/>
      <c r="AS86" s="73">
        <v>55</v>
      </c>
      <c r="AT86" s="56">
        <v>3</v>
      </c>
      <c r="AU86" s="56">
        <v>0</v>
      </c>
      <c r="AV86" s="56">
        <v>24</v>
      </c>
      <c r="AW86" s="56">
        <v>2</v>
      </c>
      <c r="AX86" s="57"/>
      <c r="AY86" s="57"/>
      <c r="AZ86" s="58"/>
      <c r="BA86" s="61"/>
      <c r="BB86" s="62">
        <f t="shared" si="17"/>
        <v>3</v>
      </c>
      <c r="BC86" s="63">
        <f t="shared" si="23"/>
        <v>135</v>
      </c>
      <c r="BD86" s="39">
        <v>1</v>
      </c>
      <c r="BE86" s="63">
        <f t="shared" si="24"/>
        <v>68</v>
      </c>
      <c r="BF86" s="39">
        <v>2</v>
      </c>
      <c r="BG86" s="40">
        <v>0</v>
      </c>
      <c r="BH86" s="67">
        <f t="shared" si="18"/>
        <v>67.5</v>
      </c>
      <c r="BI86" s="62">
        <f t="shared" si="25"/>
        <v>5</v>
      </c>
      <c r="BJ86" s="63">
        <f t="shared" si="19"/>
        <v>0</v>
      </c>
      <c r="BK86" s="63">
        <f t="shared" si="26"/>
        <v>49</v>
      </c>
      <c r="BL86" s="63">
        <f t="shared" si="27"/>
        <v>2</v>
      </c>
      <c r="BM86" s="63">
        <f t="shared" si="20"/>
        <v>0</v>
      </c>
      <c r="BN86" s="63">
        <f t="shared" si="21"/>
        <v>0</v>
      </c>
      <c r="BO86" s="65">
        <f t="shared" si="22"/>
        <v>9.8000000000000007</v>
      </c>
      <c r="BP86" s="67">
        <f t="shared" si="16"/>
        <v>24.5</v>
      </c>
      <c r="BQ86" s="68">
        <f t="shared" si="28"/>
        <v>3</v>
      </c>
      <c r="BR86" s="54">
        <f t="shared" si="29"/>
        <v>0</v>
      </c>
      <c r="BS86" s="55">
        <f t="shared" si="30"/>
        <v>0</v>
      </c>
      <c r="BT86" s="2"/>
      <c r="BU86" s="5"/>
    </row>
    <row r="87" spans="2:73" x14ac:dyDescent="0.2">
      <c r="B87" s="15"/>
      <c r="C87" s="15" t="s">
        <v>165</v>
      </c>
      <c r="D87" s="266" t="s">
        <v>145</v>
      </c>
      <c r="E87" s="59">
        <v>4</v>
      </c>
      <c r="F87" s="56">
        <v>2</v>
      </c>
      <c r="G87" s="56">
        <v>0</v>
      </c>
      <c r="H87" s="56">
        <v>17</v>
      </c>
      <c r="I87" s="56">
        <v>1</v>
      </c>
      <c r="J87" s="57"/>
      <c r="K87" s="57"/>
      <c r="L87" s="58"/>
      <c r="M87" s="59"/>
      <c r="N87" s="56"/>
      <c r="O87" s="56"/>
      <c r="P87" s="56"/>
      <c r="Q87" s="56"/>
      <c r="R87" s="57"/>
      <c r="S87" s="57"/>
      <c r="T87" s="58"/>
      <c r="U87" s="59">
        <v>2</v>
      </c>
      <c r="V87" s="56">
        <v>2</v>
      </c>
      <c r="W87" s="56">
        <v>0</v>
      </c>
      <c r="X87" s="56">
        <v>21</v>
      </c>
      <c r="Y87" s="56">
        <v>2</v>
      </c>
      <c r="Z87" s="57"/>
      <c r="AA87" s="57"/>
      <c r="AB87" s="58"/>
      <c r="AC87" s="59"/>
      <c r="AD87" s="56"/>
      <c r="AE87" s="56"/>
      <c r="AF87" s="56"/>
      <c r="AG87" s="56"/>
      <c r="AH87" s="57"/>
      <c r="AI87" s="57"/>
      <c r="AJ87" s="59"/>
      <c r="AK87" s="262"/>
      <c r="AL87" s="262"/>
      <c r="AM87" s="262"/>
      <c r="AN87" s="262"/>
      <c r="AO87" s="262"/>
      <c r="AP87" s="262"/>
      <c r="AQ87" s="262"/>
      <c r="AR87" s="262"/>
      <c r="AS87" s="73">
        <v>3</v>
      </c>
      <c r="AT87" s="56">
        <v>2</v>
      </c>
      <c r="AU87" s="56">
        <v>0</v>
      </c>
      <c r="AV87" s="56">
        <v>17</v>
      </c>
      <c r="AW87" s="56">
        <v>0</v>
      </c>
      <c r="AX87" s="57"/>
      <c r="AY87" s="57"/>
      <c r="AZ87" s="58"/>
      <c r="BA87" s="61"/>
      <c r="BB87" s="62">
        <f t="shared" si="17"/>
        <v>3</v>
      </c>
      <c r="BC87" s="63">
        <f t="shared" si="23"/>
        <v>9</v>
      </c>
      <c r="BD87" s="39"/>
      <c r="BE87" s="63">
        <f t="shared" si="24"/>
        <v>4</v>
      </c>
      <c r="BF87" s="39">
        <v>0</v>
      </c>
      <c r="BG87" s="40">
        <v>0</v>
      </c>
      <c r="BH87" s="67">
        <f t="shared" si="18"/>
        <v>3</v>
      </c>
      <c r="BI87" s="62">
        <f t="shared" si="25"/>
        <v>6</v>
      </c>
      <c r="BJ87" s="63">
        <f t="shared" si="19"/>
        <v>0</v>
      </c>
      <c r="BK87" s="63">
        <f t="shared" si="26"/>
        <v>55</v>
      </c>
      <c r="BL87" s="63">
        <f t="shared" si="27"/>
        <v>3</v>
      </c>
      <c r="BM87" s="63">
        <f t="shared" si="20"/>
        <v>0</v>
      </c>
      <c r="BN87" s="63">
        <f t="shared" si="21"/>
        <v>0</v>
      </c>
      <c r="BO87" s="65">
        <f t="shared" si="22"/>
        <v>9.1666666666666661</v>
      </c>
      <c r="BP87" s="67">
        <f t="shared" ref="BP87:BP99" si="31">IF(ISERROR(BK87/BL87),"-",BK87/BL87)</f>
        <v>18.333333333333332</v>
      </c>
      <c r="BQ87" s="68">
        <f t="shared" si="28"/>
        <v>0</v>
      </c>
      <c r="BR87" s="54">
        <f t="shared" si="29"/>
        <v>0</v>
      </c>
      <c r="BS87" s="55">
        <f t="shared" si="30"/>
        <v>0</v>
      </c>
      <c r="BT87" s="2"/>
      <c r="BU87" s="5"/>
    </row>
    <row r="88" spans="2:73" x14ac:dyDescent="0.2">
      <c r="B88" s="15"/>
      <c r="C88" s="15" t="s">
        <v>166</v>
      </c>
      <c r="D88" s="266" t="s">
        <v>145</v>
      </c>
      <c r="E88" s="59">
        <v>35</v>
      </c>
      <c r="F88" s="56"/>
      <c r="G88" s="56"/>
      <c r="H88" s="56"/>
      <c r="I88" s="56"/>
      <c r="J88" s="57"/>
      <c r="K88" s="57"/>
      <c r="L88" s="58"/>
      <c r="M88" s="59"/>
      <c r="N88" s="56"/>
      <c r="O88" s="56"/>
      <c r="P88" s="56"/>
      <c r="Q88" s="56"/>
      <c r="R88" s="57"/>
      <c r="S88" s="57"/>
      <c r="T88" s="58"/>
      <c r="U88" s="59">
        <v>0</v>
      </c>
      <c r="V88" s="56"/>
      <c r="W88" s="56"/>
      <c r="X88" s="56"/>
      <c r="Y88" s="56"/>
      <c r="Z88" s="57">
        <v>1</v>
      </c>
      <c r="AA88" s="57"/>
      <c r="AB88" s="58"/>
      <c r="AC88" s="59"/>
      <c r="AD88" s="56"/>
      <c r="AE88" s="56"/>
      <c r="AF88" s="56"/>
      <c r="AG88" s="56"/>
      <c r="AH88" s="57"/>
      <c r="AI88" s="57"/>
      <c r="AJ88" s="59"/>
      <c r="AK88" s="262"/>
      <c r="AL88" s="262"/>
      <c r="AM88" s="262"/>
      <c r="AN88" s="262"/>
      <c r="AO88" s="262"/>
      <c r="AP88" s="262"/>
      <c r="AQ88" s="262"/>
      <c r="AR88" s="262"/>
      <c r="AS88" s="73"/>
      <c r="AT88" s="56"/>
      <c r="AU88" s="56"/>
      <c r="AV88" s="56"/>
      <c r="AW88" s="56"/>
      <c r="AX88" s="57"/>
      <c r="AY88" s="57"/>
      <c r="AZ88" s="58"/>
      <c r="BA88" s="61"/>
      <c r="BB88" s="62">
        <f t="shared" si="17"/>
        <v>2</v>
      </c>
      <c r="BC88" s="63">
        <f t="shared" si="23"/>
        <v>35</v>
      </c>
      <c r="BD88" s="39"/>
      <c r="BE88" s="63">
        <f t="shared" si="24"/>
        <v>35</v>
      </c>
      <c r="BF88" s="39">
        <v>0</v>
      </c>
      <c r="BG88" s="40">
        <v>0</v>
      </c>
      <c r="BH88" s="67">
        <f t="shared" si="18"/>
        <v>17.5</v>
      </c>
      <c r="BI88" s="62">
        <f t="shared" si="25"/>
        <v>0</v>
      </c>
      <c r="BJ88" s="63">
        <f t="shared" si="19"/>
        <v>0</v>
      </c>
      <c r="BK88" s="63">
        <f t="shared" si="26"/>
        <v>0</v>
      </c>
      <c r="BL88" s="63">
        <f t="shared" si="27"/>
        <v>0</v>
      </c>
      <c r="BM88" s="63">
        <f t="shared" si="20"/>
        <v>0</v>
      </c>
      <c r="BN88" s="63">
        <f t="shared" si="21"/>
        <v>0</v>
      </c>
      <c r="BO88" s="65" t="str">
        <f t="shared" si="22"/>
        <v>-</v>
      </c>
      <c r="BP88" s="67" t="str">
        <f t="shared" si="31"/>
        <v>-</v>
      </c>
      <c r="BQ88" s="68">
        <f t="shared" si="28"/>
        <v>1</v>
      </c>
      <c r="BR88" s="54">
        <f t="shared" si="29"/>
        <v>0</v>
      </c>
      <c r="BS88" s="55">
        <f t="shared" si="30"/>
        <v>0</v>
      </c>
      <c r="BT88" s="2"/>
      <c r="BU88" s="5"/>
    </row>
    <row r="89" spans="2:73" x14ac:dyDescent="0.2">
      <c r="B89" s="15"/>
      <c r="C89" s="15" t="s">
        <v>167</v>
      </c>
      <c r="D89" s="266" t="s">
        <v>145</v>
      </c>
      <c r="E89" s="59">
        <v>0</v>
      </c>
      <c r="F89" s="56"/>
      <c r="G89" s="56"/>
      <c r="H89" s="56"/>
      <c r="I89" s="56"/>
      <c r="J89" s="57"/>
      <c r="K89" s="57"/>
      <c r="L89" s="58"/>
      <c r="M89" s="59"/>
      <c r="N89" s="56"/>
      <c r="O89" s="56"/>
      <c r="P89" s="56"/>
      <c r="Q89" s="56"/>
      <c r="R89" s="57"/>
      <c r="S89" s="57"/>
      <c r="T89" s="58"/>
      <c r="U89" s="59">
        <v>3</v>
      </c>
      <c r="V89" s="56">
        <v>2</v>
      </c>
      <c r="W89" s="56">
        <v>0</v>
      </c>
      <c r="X89" s="56">
        <v>12</v>
      </c>
      <c r="Y89" s="56">
        <v>1</v>
      </c>
      <c r="Z89" s="57"/>
      <c r="AA89" s="57"/>
      <c r="AB89" s="58"/>
      <c r="AC89" s="59"/>
      <c r="AD89" s="56"/>
      <c r="AE89" s="56"/>
      <c r="AF89" s="56"/>
      <c r="AG89" s="56"/>
      <c r="AH89" s="57"/>
      <c r="AI89" s="57"/>
      <c r="AJ89" s="59"/>
      <c r="AK89" s="262"/>
      <c r="AL89" s="262"/>
      <c r="AM89" s="262"/>
      <c r="AN89" s="262"/>
      <c r="AO89" s="262"/>
      <c r="AP89" s="262"/>
      <c r="AQ89" s="262"/>
      <c r="AR89" s="262"/>
      <c r="AS89" s="73"/>
      <c r="AT89" s="56"/>
      <c r="AU89" s="56"/>
      <c r="AV89" s="56"/>
      <c r="AW89" s="56"/>
      <c r="AX89" s="57"/>
      <c r="AY89" s="57"/>
      <c r="AZ89" s="58"/>
      <c r="BA89" s="61"/>
      <c r="BB89" s="62">
        <f t="shared" si="17"/>
        <v>2</v>
      </c>
      <c r="BC89" s="63">
        <f t="shared" si="23"/>
        <v>3</v>
      </c>
      <c r="BD89" s="39"/>
      <c r="BE89" s="63">
        <f t="shared" si="24"/>
        <v>3</v>
      </c>
      <c r="BF89" s="39">
        <v>0</v>
      </c>
      <c r="BG89" s="40">
        <v>0</v>
      </c>
      <c r="BH89" s="67">
        <f t="shared" si="18"/>
        <v>1.5</v>
      </c>
      <c r="BI89" s="62">
        <f t="shared" si="25"/>
        <v>2</v>
      </c>
      <c r="BJ89" s="63">
        <f t="shared" si="19"/>
        <v>0</v>
      </c>
      <c r="BK89" s="63">
        <f t="shared" si="26"/>
        <v>12</v>
      </c>
      <c r="BL89" s="63">
        <f t="shared" si="27"/>
        <v>1</v>
      </c>
      <c r="BM89" s="63">
        <f t="shared" si="20"/>
        <v>0</v>
      </c>
      <c r="BN89" s="63">
        <f t="shared" si="21"/>
        <v>0</v>
      </c>
      <c r="BO89" s="65">
        <f t="shared" si="22"/>
        <v>6</v>
      </c>
      <c r="BP89" s="67">
        <f t="shared" si="31"/>
        <v>12</v>
      </c>
      <c r="BQ89" s="68">
        <f t="shared" si="28"/>
        <v>0</v>
      </c>
      <c r="BR89" s="54">
        <f t="shared" si="29"/>
        <v>0</v>
      </c>
      <c r="BS89" s="55">
        <f t="shared" si="30"/>
        <v>0</v>
      </c>
      <c r="BT89" s="2"/>
      <c r="BU89" s="5"/>
    </row>
    <row r="90" spans="2:73" x14ac:dyDescent="0.2">
      <c r="B90" s="15"/>
      <c r="C90" s="15" t="s">
        <v>147</v>
      </c>
      <c r="D90" s="266" t="s">
        <v>145</v>
      </c>
      <c r="E90" s="59">
        <v>0</v>
      </c>
      <c r="F90" s="56"/>
      <c r="G90" s="56"/>
      <c r="H90" s="56"/>
      <c r="I90" s="56"/>
      <c r="J90" s="57"/>
      <c r="K90" s="57"/>
      <c r="L90" s="58"/>
      <c r="M90" s="59"/>
      <c r="N90" s="56"/>
      <c r="O90" s="56"/>
      <c r="P90" s="56"/>
      <c r="Q90" s="56"/>
      <c r="R90" s="57"/>
      <c r="S90" s="57"/>
      <c r="T90" s="58"/>
      <c r="U90" s="59"/>
      <c r="V90" s="56"/>
      <c r="W90" s="56"/>
      <c r="X90" s="56"/>
      <c r="Y90" s="56"/>
      <c r="Z90" s="57"/>
      <c r="AA90" s="57"/>
      <c r="AB90" s="58"/>
      <c r="AC90" s="59"/>
      <c r="AD90" s="56"/>
      <c r="AE90" s="56"/>
      <c r="AF90" s="56"/>
      <c r="AG90" s="56"/>
      <c r="AH90" s="57"/>
      <c r="AI90" s="57"/>
      <c r="AJ90" s="59"/>
      <c r="AK90" s="262"/>
      <c r="AL90" s="262"/>
      <c r="AM90" s="262"/>
      <c r="AN90" s="262"/>
      <c r="AO90" s="262"/>
      <c r="AP90" s="262"/>
      <c r="AQ90" s="262"/>
      <c r="AR90" s="262"/>
      <c r="AS90" s="73"/>
      <c r="AT90" s="56"/>
      <c r="AU90" s="56"/>
      <c r="AV90" s="56"/>
      <c r="AW90" s="56"/>
      <c r="AX90" s="57"/>
      <c r="AY90" s="57"/>
      <c r="AZ90" s="58"/>
      <c r="BA90" s="61"/>
      <c r="BB90" s="62">
        <f t="shared" si="17"/>
        <v>1</v>
      </c>
      <c r="BC90" s="63">
        <f t="shared" si="23"/>
        <v>0</v>
      </c>
      <c r="BD90" s="39"/>
      <c r="BE90" s="63">
        <f t="shared" si="24"/>
        <v>0</v>
      </c>
      <c r="BF90" s="39">
        <v>0</v>
      </c>
      <c r="BG90" s="40">
        <v>0</v>
      </c>
      <c r="BH90" s="67">
        <f t="shared" si="18"/>
        <v>0</v>
      </c>
      <c r="BI90" s="62">
        <f t="shared" si="25"/>
        <v>0</v>
      </c>
      <c r="BJ90" s="63">
        <f t="shared" si="19"/>
        <v>0</v>
      </c>
      <c r="BK90" s="63">
        <f t="shared" si="26"/>
        <v>0</v>
      </c>
      <c r="BL90" s="63">
        <f t="shared" si="27"/>
        <v>0</v>
      </c>
      <c r="BM90" s="63">
        <f t="shared" si="20"/>
        <v>0</v>
      </c>
      <c r="BN90" s="63">
        <f t="shared" si="21"/>
        <v>0</v>
      </c>
      <c r="BO90" s="65" t="str">
        <f t="shared" si="22"/>
        <v>-</v>
      </c>
      <c r="BP90" s="67" t="str">
        <f t="shared" si="31"/>
        <v>-</v>
      </c>
      <c r="BQ90" s="68">
        <f t="shared" si="28"/>
        <v>0</v>
      </c>
      <c r="BR90" s="54">
        <f t="shared" si="29"/>
        <v>0</v>
      </c>
      <c r="BS90" s="55">
        <f t="shared" si="30"/>
        <v>0</v>
      </c>
      <c r="BT90" s="2"/>
      <c r="BU90" s="5"/>
    </row>
    <row r="91" spans="2:73" x14ac:dyDescent="0.2">
      <c r="B91" s="15"/>
      <c r="C91" s="15" t="s">
        <v>168</v>
      </c>
      <c r="D91" s="266" t="s">
        <v>145</v>
      </c>
      <c r="E91" s="59">
        <v>6</v>
      </c>
      <c r="F91" s="56">
        <v>1</v>
      </c>
      <c r="G91" s="56">
        <v>0</v>
      </c>
      <c r="H91" s="56">
        <v>18</v>
      </c>
      <c r="I91" s="56">
        <v>0</v>
      </c>
      <c r="J91" s="57"/>
      <c r="K91" s="57"/>
      <c r="L91" s="58"/>
      <c r="M91" s="59"/>
      <c r="N91" s="56"/>
      <c r="O91" s="56"/>
      <c r="P91" s="56"/>
      <c r="Q91" s="56"/>
      <c r="R91" s="57"/>
      <c r="S91" s="57"/>
      <c r="T91" s="58"/>
      <c r="U91" s="59"/>
      <c r="V91" s="56"/>
      <c r="W91" s="56"/>
      <c r="X91" s="56"/>
      <c r="Y91" s="56"/>
      <c r="Z91" s="57"/>
      <c r="AA91" s="57"/>
      <c r="AB91" s="58"/>
      <c r="AC91" s="59"/>
      <c r="AD91" s="56"/>
      <c r="AE91" s="56"/>
      <c r="AF91" s="56"/>
      <c r="AG91" s="56"/>
      <c r="AH91" s="57"/>
      <c r="AI91" s="57"/>
      <c r="AJ91" s="59"/>
      <c r="AK91" s="262"/>
      <c r="AL91" s="262"/>
      <c r="AM91" s="262"/>
      <c r="AN91" s="262"/>
      <c r="AO91" s="262"/>
      <c r="AP91" s="262"/>
      <c r="AQ91" s="262"/>
      <c r="AR91" s="262"/>
      <c r="AS91" s="73"/>
      <c r="AT91" s="56"/>
      <c r="AU91" s="56"/>
      <c r="AV91" s="56"/>
      <c r="AW91" s="56"/>
      <c r="AX91" s="57"/>
      <c r="AY91" s="57"/>
      <c r="AZ91" s="58"/>
      <c r="BA91" s="61"/>
      <c r="BB91" s="62">
        <f t="shared" si="17"/>
        <v>1</v>
      </c>
      <c r="BC91" s="63">
        <f t="shared" si="23"/>
        <v>6</v>
      </c>
      <c r="BD91" s="39"/>
      <c r="BE91" s="63">
        <f t="shared" si="24"/>
        <v>6</v>
      </c>
      <c r="BF91" s="39">
        <v>0</v>
      </c>
      <c r="BG91" s="40">
        <v>0</v>
      </c>
      <c r="BH91" s="67">
        <f t="shared" si="18"/>
        <v>6</v>
      </c>
      <c r="BI91" s="62">
        <f t="shared" si="25"/>
        <v>1</v>
      </c>
      <c r="BJ91" s="63">
        <f t="shared" si="19"/>
        <v>0</v>
      </c>
      <c r="BK91" s="63">
        <f t="shared" si="26"/>
        <v>18</v>
      </c>
      <c r="BL91" s="63">
        <f t="shared" si="27"/>
        <v>0</v>
      </c>
      <c r="BM91" s="63">
        <f t="shared" si="20"/>
        <v>0</v>
      </c>
      <c r="BN91" s="63">
        <f t="shared" si="21"/>
        <v>0</v>
      </c>
      <c r="BO91" s="65">
        <f t="shared" si="22"/>
        <v>18</v>
      </c>
      <c r="BP91" s="67" t="str">
        <f t="shared" si="31"/>
        <v>-</v>
      </c>
      <c r="BQ91" s="68">
        <f t="shared" si="28"/>
        <v>0</v>
      </c>
      <c r="BR91" s="54">
        <f t="shared" si="29"/>
        <v>0</v>
      </c>
      <c r="BS91" s="55">
        <f t="shared" si="30"/>
        <v>0</v>
      </c>
      <c r="BT91" s="2"/>
      <c r="BU91" s="5"/>
    </row>
    <row r="92" spans="2:73" x14ac:dyDescent="0.2">
      <c r="B92" s="15"/>
      <c r="C92" s="15" t="s">
        <v>151</v>
      </c>
      <c r="D92" s="266" t="s">
        <v>145</v>
      </c>
      <c r="E92" s="59">
        <v>10</v>
      </c>
      <c r="F92" s="56">
        <v>4</v>
      </c>
      <c r="G92" s="56">
        <v>0</v>
      </c>
      <c r="H92" s="56">
        <v>27</v>
      </c>
      <c r="I92" s="56">
        <v>1</v>
      </c>
      <c r="J92" s="57"/>
      <c r="K92" s="57"/>
      <c r="L92" s="58"/>
      <c r="M92" s="59"/>
      <c r="N92" s="56"/>
      <c r="O92" s="56"/>
      <c r="P92" s="56"/>
      <c r="Q92" s="56"/>
      <c r="R92" s="57"/>
      <c r="S92" s="57"/>
      <c r="T92" s="58"/>
      <c r="U92" s="59"/>
      <c r="V92" s="56">
        <v>3</v>
      </c>
      <c r="W92" s="56">
        <v>0</v>
      </c>
      <c r="X92" s="56">
        <v>21</v>
      </c>
      <c r="Y92" s="56">
        <v>0</v>
      </c>
      <c r="Z92" s="57"/>
      <c r="AA92" s="57"/>
      <c r="AB92" s="58"/>
      <c r="AC92" s="59"/>
      <c r="AD92" s="56"/>
      <c r="AE92" s="56"/>
      <c r="AF92" s="56"/>
      <c r="AG92" s="56"/>
      <c r="AH92" s="57"/>
      <c r="AI92" s="57"/>
      <c r="AJ92" s="59"/>
      <c r="AK92" s="262"/>
      <c r="AL92" s="262"/>
      <c r="AM92" s="262"/>
      <c r="AN92" s="262"/>
      <c r="AO92" s="262"/>
      <c r="AP92" s="262"/>
      <c r="AQ92" s="262"/>
      <c r="AR92" s="262"/>
      <c r="AS92" s="73"/>
      <c r="AT92" s="56"/>
      <c r="AU92" s="56"/>
      <c r="AV92" s="56"/>
      <c r="AW92" s="56"/>
      <c r="AX92" s="57"/>
      <c r="AY92" s="57"/>
      <c r="AZ92" s="58"/>
      <c r="BA92" s="61"/>
      <c r="BB92" s="62">
        <f t="shared" si="17"/>
        <v>1</v>
      </c>
      <c r="BC92" s="63">
        <f t="shared" si="23"/>
        <v>10</v>
      </c>
      <c r="BD92" s="39"/>
      <c r="BE92" s="63">
        <f t="shared" si="24"/>
        <v>10</v>
      </c>
      <c r="BF92" s="39">
        <v>0</v>
      </c>
      <c r="BG92" s="40">
        <v>0</v>
      </c>
      <c r="BH92" s="67">
        <f t="shared" si="18"/>
        <v>10</v>
      </c>
      <c r="BI92" s="62">
        <f t="shared" si="25"/>
        <v>7</v>
      </c>
      <c r="BJ92" s="63">
        <f t="shared" si="19"/>
        <v>0</v>
      </c>
      <c r="BK92" s="63">
        <f t="shared" si="26"/>
        <v>48</v>
      </c>
      <c r="BL92" s="63">
        <f t="shared" si="27"/>
        <v>1</v>
      </c>
      <c r="BM92" s="63">
        <f t="shared" si="20"/>
        <v>0</v>
      </c>
      <c r="BN92" s="63">
        <f t="shared" si="21"/>
        <v>0</v>
      </c>
      <c r="BO92" s="65">
        <f t="shared" si="22"/>
        <v>6.8571428571428568</v>
      </c>
      <c r="BP92" s="67">
        <f t="shared" si="31"/>
        <v>48</v>
      </c>
      <c r="BQ92" s="68">
        <f t="shared" si="28"/>
        <v>0</v>
      </c>
      <c r="BR92" s="54">
        <f t="shared" si="29"/>
        <v>0</v>
      </c>
      <c r="BS92" s="55">
        <f t="shared" si="30"/>
        <v>0</v>
      </c>
      <c r="BT92" s="2"/>
      <c r="BU92" s="5"/>
    </row>
    <row r="93" spans="2:73" x14ac:dyDescent="0.2">
      <c r="B93" s="15"/>
      <c r="C93" s="15" t="s">
        <v>169</v>
      </c>
      <c r="D93" s="266" t="s">
        <v>145</v>
      </c>
      <c r="E93" s="59">
        <v>5</v>
      </c>
      <c r="F93" s="56">
        <v>2</v>
      </c>
      <c r="G93" s="56">
        <v>0</v>
      </c>
      <c r="H93" s="56">
        <v>15</v>
      </c>
      <c r="I93" s="56">
        <v>0</v>
      </c>
      <c r="J93" s="57"/>
      <c r="K93" s="57"/>
      <c r="L93" s="58"/>
      <c r="M93" s="59"/>
      <c r="N93" s="56"/>
      <c r="O93" s="56"/>
      <c r="P93" s="56"/>
      <c r="Q93" s="56"/>
      <c r="R93" s="57"/>
      <c r="S93" s="57"/>
      <c r="T93" s="58"/>
      <c r="U93" s="59">
        <v>4</v>
      </c>
      <c r="V93" s="56">
        <v>2</v>
      </c>
      <c r="W93" s="56">
        <v>0</v>
      </c>
      <c r="X93" s="56">
        <v>31</v>
      </c>
      <c r="Y93" s="56">
        <v>0</v>
      </c>
      <c r="Z93" s="57"/>
      <c r="AA93" s="57"/>
      <c r="AB93" s="58"/>
      <c r="AC93" s="59"/>
      <c r="AD93" s="56"/>
      <c r="AE93" s="56"/>
      <c r="AF93" s="56"/>
      <c r="AG93" s="56"/>
      <c r="AH93" s="57"/>
      <c r="AI93" s="57"/>
      <c r="AJ93" s="59"/>
      <c r="AK93" s="262"/>
      <c r="AL93" s="262"/>
      <c r="AM93" s="262"/>
      <c r="AN93" s="262"/>
      <c r="AO93" s="262"/>
      <c r="AP93" s="262"/>
      <c r="AQ93" s="262"/>
      <c r="AR93" s="262"/>
      <c r="AS93" s="73"/>
      <c r="AT93" s="56">
        <v>1</v>
      </c>
      <c r="AU93" s="56">
        <v>0</v>
      </c>
      <c r="AV93" s="56">
        <v>7</v>
      </c>
      <c r="AW93" s="56">
        <v>0</v>
      </c>
      <c r="AX93" s="57"/>
      <c r="AY93" s="57"/>
      <c r="AZ93" s="58"/>
      <c r="BA93" s="61"/>
      <c r="BB93" s="62">
        <f t="shared" si="17"/>
        <v>2</v>
      </c>
      <c r="BC93" s="63">
        <f t="shared" si="23"/>
        <v>9</v>
      </c>
      <c r="BD93" s="39">
        <v>1</v>
      </c>
      <c r="BE93" s="63">
        <f t="shared" si="24"/>
        <v>5</v>
      </c>
      <c r="BF93" s="39">
        <v>0</v>
      </c>
      <c r="BG93" s="40">
        <v>0</v>
      </c>
      <c r="BH93" s="67">
        <f t="shared" si="18"/>
        <v>9</v>
      </c>
      <c r="BI93" s="62">
        <f t="shared" si="25"/>
        <v>5</v>
      </c>
      <c r="BJ93" s="63">
        <f t="shared" si="19"/>
        <v>0</v>
      </c>
      <c r="BK93" s="63">
        <f t="shared" si="26"/>
        <v>53</v>
      </c>
      <c r="BL93" s="63">
        <f t="shared" si="27"/>
        <v>0</v>
      </c>
      <c r="BM93" s="63">
        <f t="shared" si="20"/>
        <v>0</v>
      </c>
      <c r="BN93" s="63">
        <f t="shared" si="21"/>
        <v>0</v>
      </c>
      <c r="BO93" s="65">
        <f t="shared" si="22"/>
        <v>10.6</v>
      </c>
      <c r="BP93" s="67" t="str">
        <f t="shared" si="31"/>
        <v>-</v>
      </c>
      <c r="BQ93" s="68">
        <f t="shared" si="28"/>
        <v>0</v>
      </c>
      <c r="BR93" s="54">
        <f t="shared" si="29"/>
        <v>0</v>
      </c>
      <c r="BS93" s="55">
        <f t="shared" si="30"/>
        <v>0</v>
      </c>
      <c r="BT93" s="2"/>
      <c r="BU93" s="5"/>
    </row>
    <row r="94" spans="2:73" x14ac:dyDescent="0.2">
      <c r="B94" s="15"/>
      <c r="C94" s="15" t="s">
        <v>149</v>
      </c>
      <c r="D94" s="266" t="s">
        <v>145</v>
      </c>
      <c r="E94" s="73"/>
      <c r="F94" s="56"/>
      <c r="G94" s="56"/>
      <c r="H94" s="56"/>
      <c r="I94" s="56"/>
      <c r="J94" s="57">
        <v>1</v>
      </c>
      <c r="K94" s="57"/>
      <c r="L94" s="58"/>
      <c r="M94" s="59"/>
      <c r="N94" s="56"/>
      <c r="O94" s="56"/>
      <c r="P94" s="56"/>
      <c r="Q94" s="56"/>
      <c r="R94" s="57"/>
      <c r="S94" s="57"/>
      <c r="T94" s="58"/>
      <c r="U94" s="59"/>
      <c r="V94" s="56"/>
      <c r="W94" s="56"/>
      <c r="X94" s="56"/>
      <c r="Y94" s="56"/>
      <c r="Z94" s="57"/>
      <c r="AA94" s="57"/>
      <c r="AB94" s="58"/>
      <c r="AC94" s="59"/>
      <c r="AD94" s="56"/>
      <c r="AE94" s="56"/>
      <c r="AF94" s="56"/>
      <c r="AG94" s="56"/>
      <c r="AH94" s="57"/>
      <c r="AI94" s="57"/>
      <c r="AJ94" s="59"/>
      <c r="AK94" s="262"/>
      <c r="AL94" s="262"/>
      <c r="AM94" s="262"/>
      <c r="AN94" s="262"/>
      <c r="AO94" s="262"/>
      <c r="AP94" s="262"/>
      <c r="AQ94" s="262"/>
      <c r="AR94" s="262"/>
      <c r="AS94" s="59"/>
      <c r="AT94" s="56"/>
      <c r="AU94" s="56"/>
      <c r="AV94" s="56"/>
      <c r="AW94" s="56"/>
      <c r="AX94" s="57"/>
      <c r="AY94" s="57"/>
      <c r="AZ94" s="58"/>
      <c r="BA94" s="61"/>
      <c r="BB94" s="62">
        <f t="shared" si="17"/>
        <v>0</v>
      </c>
      <c r="BC94" s="63">
        <f t="shared" si="23"/>
        <v>0</v>
      </c>
      <c r="BD94" s="39"/>
      <c r="BE94" s="63">
        <f t="shared" si="24"/>
        <v>0</v>
      </c>
      <c r="BF94" s="39">
        <v>0</v>
      </c>
      <c r="BG94" s="40">
        <v>0</v>
      </c>
      <c r="BH94" s="67" t="str">
        <f t="shared" si="18"/>
        <v>-</v>
      </c>
      <c r="BI94" s="62">
        <f t="shared" si="25"/>
        <v>0</v>
      </c>
      <c r="BJ94" s="63">
        <f t="shared" si="19"/>
        <v>0</v>
      </c>
      <c r="BK94" s="63">
        <f t="shared" si="26"/>
        <v>0</v>
      </c>
      <c r="BL94" s="63">
        <f t="shared" si="27"/>
        <v>0</v>
      </c>
      <c r="BM94" s="63">
        <f t="shared" si="20"/>
        <v>0</v>
      </c>
      <c r="BN94" s="63">
        <f t="shared" si="21"/>
        <v>0</v>
      </c>
      <c r="BO94" s="65" t="str">
        <f t="shared" si="22"/>
        <v>-</v>
      </c>
      <c r="BP94" s="67" t="str">
        <f t="shared" si="31"/>
        <v>-</v>
      </c>
      <c r="BQ94" s="68">
        <f t="shared" si="28"/>
        <v>1</v>
      </c>
      <c r="BR94" s="54">
        <f t="shared" si="29"/>
        <v>0</v>
      </c>
      <c r="BS94" s="55">
        <f t="shared" si="30"/>
        <v>0</v>
      </c>
      <c r="BT94" s="2"/>
      <c r="BU94" s="5"/>
    </row>
    <row r="95" spans="2:73" x14ac:dyDescent="0.2">
      <c r="B95" s="15"/>
      <c r="C95" s="15" t="s">
        <v>170</v>
      </c>
      <c r="D95" s="262" t="s">
        <v>145</v>
      </c>
      <c r="E95" s="73"/>
      <c r="F95" s="56">
        <v>1</v>
      </c>
      <c r="G95" s="56">
        <v>0</v>
      </c>
      <c r="H95" s="56">
        <v>14</v>
      </c>
      <c r="I95" s="56"/>
      <c r="J95" s="57"/>
      <c r="K95" s="57"/>
      <c r="L95" s="58"/>
      <c r="M95" s="59"/>
      <c r="N95" s="56"/>
      <c r="O95" s="56"/>
      <c r="P95" s="56"/>
      <c r="Q95" s="56"/>
      <c r="R95" s="57"/>
      <c r="S95" s="57"/>
      <c r="T95" s="58"/>
      <c r="U95" s="59"/>
      <c r="V95" s="56"/>
      <c r="W95" s="56"/>
      <c r="X95" s="56"/>
      <c r="Y95" s="56"/>
      <c r="Z95" s="57"/>
      <c r="AA95" s="57"/>
      <c r="AB95" s="58"/>
      <c r="AC95" s="59"/>
      <c r="AD95" s="56"/>
      <c r="AE95" s="56"/>
      <c r="AF95" s="56"/>
      <c r="AG95" s="56"/>
      <c r="AH95" s="57"/>
      <c r="AI95" s="57"/>
      <c r="AJ95" s="59"/>
      <c r="AK95" s="262"/>
      <c r="AL95" s="262"/>
      <c r="AM95" s="262"/>
      <c r="AN95" s="262"/>
      <c r="AO95" s="262"/>
      <c r="AP95" s="262"/>
      <c r="AQ95" s="262"/>
      <c r="AR95" s="262"/>
      <c r="AS95" s="59"/>
      <c r="AT95" s="56"/>
      <c r="AU95" s="56"/>
      <c r="AV95" s="56"/>
      <c r="AW95" s="56"/>
      <c r="AX95" s="57"/>
      <c r="AY95" s="57"/>
      <c r="AZ95" s="58"/>
      <c r="BA95" s="61"/>
      <c r="BB95" s="62">
        <f t="shared" si="17"/>
        <v>0</v>
      </c>
      <c r="BC95" s="63">
        <f t="shared" si="23"/>
        <v>0</v>
      </c>
      <c r="BD95" s="39"/>
      <c r="BE95" s="63">
        <f t="shared" si="24"/>
        <v>0</v>
      </c>
      <c r="BF95" s="39">
        <v>0</v>
      </c>
      <c r="BG95" s="40">
        <v>0</v>
      </c>
      <c r="BH95" s="67" t="str">
        <f t="shared" si="18"/>
        <v>-</v>
      </c>
      <c r="BI95" s="62">
        <f t="shared" si="25"/>
        <v>1</v>
      </c>
      <c r="BJ95" s="63">
        <f t="shared" si="19"/>
        <v>0</v>
      </c>
      <c r="BK95" s="63">
        <f t="shared" si="26"/>
        <v>14</v>
      </c>
      <c r="BL95" s="63">
        <f t="shared" si="27"/>
        <v>0</v>
      </c>
      <c r="BM95" s="63">
        <f t="shared" si="20"/>
        <v>0</v>
      </c>
      <c r="BN95" s="63">
        <f t="shared" si="21"/>
        <v>0</v>
      </c>
      <c r="BO95" s="65">
        <f t="shared" si="22"/>
        <v>14</v>
      </c>
      <c r="BP95" s="67" t="str">
        <f t="shared" si="31"/>
        <v>-</v>
      </c>
      <c r="BQ95" s="68">
        <f t="shared" si="28"/>
        <v>0</v>
      </c>
      <c r="BR95" s="54">
        <f t="shared" si="29"/>
        <v>0</v>
      </c>
      <c r="BS95" s="55">
        <f t="shared" si="30"/>
        <v>0</v>
      </c>
      <c r="BT95" s="2"/>
      <c r="BU95" s="5"/>
    </row>
    <row r="96" spans="2:73" x14ac:dyDescent="0.2">
      <c r="B96" s="15"/>
      <c r="C96" s="15" t="s">
        <v>148</v>
      </c>
      <c r="D96" s="262" t="s">
        <v>145</v>
      </c>
      <c r="E96" s="73"/>
      <c r="F96" s="56"/>
      <c r="G96" s="56"/>
      <c r="H96" s="56"/>
      <c r="I96" s="56"/>
      <c r="J96" s="57"/>
      <c r="K96" s="57"/>
      <c r="L96" s="58"/>
      <c r="M96" s="59"/>
      <c r="N96" s="56"/>
      <c r="O96" s="56"/>
      <c r="P96" s="56"/>
      <c r="Q96" s="56"/>
      <c r="R96" s="57"/>
      <c r="S96" s="57"/>
      <c r="T96" s="58"/>
      <c r="U96" s="59"/>
      <c r="V96" s="56"/>
      <c r="W96" s="56"/>
      <c r="X96" s="56"/>
      <c r="Y96" s="56"/>
      <c r="Z96" s="57"/>
      <c r="AA96" s="57"/>
      <c r="AB96" s="58"/>
      <c r="AC96" s="59"/>
      <c r="AD96" s="56"/>
      <c r="AE96" s="56"/>
      <c r="AF96" s="56"/>
      <c r="AG96" s="56"/>
      <c r="AH96" s="57"/>
      <c r="AI96" s="57"/>
      <c r="AJ96" s="59"/>
      <c r="AK96" s="262"/>
      <c r="AL96" s="262"/>
      <c r="AM96" s="262"/>
      <c r="AN96" s="262"/>
      <c r="AO96" s="262"/>
      <c r="AP96" s="262"/>
      <c r="AQ96" s="262"/>
      <c r="AR96" s="262"/>
      <c r="AS96" s="59">
        <v>66</v>
      </c>
      <c r="AT96" s="56">
        <v>4</v>
      </c>
      <c r="AU96" s="56">
        <v>0</v>
      </c>
      <c r="AV96" s="56">
        <v>27</v>
      </c>
      <c r="AW96" s="56">
        <v>2</v>
      </c>
      <c r="AX96" s="57"/>
      <c r="AY96" s="57"/>
      <c r="AZ96" s="58"/>
      <c r="BA96" s="61"/>
      <c r="BB96" s="62">
        <f t="shared" si="17"/>
        <v>1</v>
      </c>
      <c r="BC96" s="63">
        <f t="shared" si="23"/>
        <v>66</v>
      </c>
      <c r="BD96" s="39">
        <v>1</v>
      </c>
      <c r="BE96" s="63">
        <f t="shared" si="24"/>
        <v>66</v>
      </c>
      <c r="BF96" s="39">
        <v>1</v>
      </c>
      <c r="BG96" s="40">
        <v>0</v>
      </c>
      <c r="BH96" s="67" t="str">
        <f t="shared" si="18"/>
        <v>-</v>
      </c>
      <c r="BI96" s="62">
        <f t="shared" si="25"/>
        <v>4</v>
      </c>
      <c r="BJ96" s="63">
        <f t="shared" si="19"/>
        <v>0</v>
      </c>
      <c r="BK96" s="63">
        <f t="shared" si="26"/>
        <v>27</v>
      </c>
      <c r="BL96" s="63">
        <f t="shared" si="27"/>
        <v>2</v>
      </c>
      <c r="BM96" s="63">
        <f t="shared" si="20"/>
        <v>0</v>
      </c>
      <c r="BN96" s="63">
        <f t="shared" si="21"/>
        <v>0</v>
      </c>
      <c r="BO96" s="65">
        <f t="shared" si="22"/>
        <v>6.75</v>
      </c>
      <c r="BP96" s="67">
        <f t="shared" si="31"/>
        <v>13.5</v>
      </c>
      <c r="BQ96" s="68">
        <f t="shared" si="28"/>
        <v>0</v>
      </c>
      <c r="BR96" s="54">
        <f t="shared" si="29"/>
        <v>0</v>
      </c>
      <c r="BS96" s="55">
        <f t="shared" si="30"/>
        <v>0</v>
      </c>
      <c r="BT96" s="2"/>
      <c r="BU96" s="5"/>
    </row>
    <row r="97" spans="2:78" x14ac:dyDescent="0.2">
      <c r="B97" s="15"/>
      <c r="C97" s="15" t="s">
        <v>189</v>
      </c>
      <c r="D97" s="262" t="s">
        <v>145</v>
      </c>
      <c r="E97" s="73"/>
      <c r="F97" s="56"/>
      <c r="G97" s="56"/>
      <c r="H97" s="56"/>
      <c r="I97" s="56"/>
      <c r="J97" s="57"/>
      <c r="K97" s="57"/>
      <c r="L97" s="58"/>
      <c r="M97" s="59"/>
      <c r="N97" s="56"/>
      <c r="O97" s="56"/>
      <c r="P97" s="56"/>
      <c r="Q97" s="56"/>
      <c r="R97" s="57"/>
      <c r="S97" s="57"/>
      <c r="T97" s="58"/>
      <c r="U97" s="59">
        <v>20</v>
      </c>
      <c r="V97" s="56">
        <v>3</v>
      </c>
      <c r="W97" s="56">
        <v>0</v>
      </c>
      <c r="X97" s="56">
        <v>14</v>
      </c>
      <c r="Y97" s="56">
        <v>2</v>
      </c>
      <c r="Z97" s="57">
        <v>1</v>
      </c>
      <c r="AA97" s="57"/>
      <c r="AB97" s="58"/>
      <c r="AC97" s="59"/>
      <c r="AD97" s="56"/>
      <c r="AE97" s="56"/>
      <c r="AF97" s="56"/>
      <c r="AG97" s="56"/>
      <c r="AH97" s="57"/>
      <c r="AI97" s="57"/>
      <c r="AJ97" s="59"/>
      <c r="AK97" s="262"/>
      <c r="AL97" s="262"/>
      <c r="AM97" s="262"/>
      <c r="AN97" s="262"/>
      <c r="AO97" s="262"/>
      <c r="AP97" s="262"/>
      <c r="AQ97" s="262"/>
      <c r="AR97" s="262"/>
      <c r="AS97" s="59"/>
      <c r="AT97" s="56"/>
      <c r="AU97" s="56"/>
      <c r="AV97" s="56"/>
      <c r="AW97" s="56"/>
      <c r="AX97" s="57"/>
      <c r="AY97" s="57"/>
      <c r="AZ97" s="58"/>
      <c r="BA97" s="61"/>
      <c r="BB97" s="62">
        <f t="shared" si="17"/>
        <v>1</v>
      </c>
      <c r="BC97" s="63">
        <f t="shared" si="23"/>
        <v>20</v>
      </c>
      <c r="BD97" s="39">
        <v>1</v>
      </c>
      <c r="BE97" s="63">
        <f t="shared" si="24"/>
        <v>20</v>
      </c>
      <c r="BF97" s="39">
        <v>0</v>
      </c>
      <c r="BG97" s="39">
        <v>0</v>
      </c>
      <c r="BH97" s="67" t="str">
        <f t="shared" si="18"/>
        <v>-</v>
      </c>
      <c r="BI97" s="62">
        <f t="shared" si="25"/>
        <v>3</v>
      </c>
      <c r="BJ97" s="63">
        <f t="shared" si="19"/>
        <v>0</v>
      </c>
      <c r="BK97" s="63">
        <f t="shared" si="26"/>
        <v>14</v>
      </c>
      <c r="BL97" s="63">
        <f t="shared" si="27"/>
        <v>2</v>
      </c>
      <c r="BM97" s="63">
        <f t="shared" si="20"/>
        <v>0</v>
      </c>
      <c r="BN97" s="63">
        <f t="shared" si="21"/>
        <v>0</v>
      </c>
      <c r="BO97" s="65">
        <f t="shared" si="22"/>
        <v>4.666666666666667</v>
      </c>
      <c r="BP97" s="67">
        <f t="shared" si="31"/>
        <v>7</v>
      </c>
      <c r="BQ97" s="68">
        <f t="shared" si="28"/>
        <v>1</v>
      </c>
      <c r="BR97" s="54">
        <f t="shared" si="29"/>
        <v>0</v>
      </c>
      <c r="BS97" s="55">
        <f t="shared" si="30"/>
        <v>0</v>
      </c>
      <c r="BT97" s="2"/>
      <c r="BU97" s="5"/>
    </row>
    <row r="98" spans="2:78" x14ac:dyDescent="0.2">
      <c r="B98" s="15"/>
      <c r="C98" s="15" t="s">
        <v>190</v>
      </c>
      <c r="D98" s="262"/>
      <c r="E98" s="73"/>
      <c r="F98" s="56"/>
      <c r="G98" s="56"/>
      <c r="H98" s="56"/>
      <c r="I98" s="56"/>
      <c r="J98" s="57"/>
      <c r="K98" s="57"/>
      <c r="L98" s="58"/>
      <c r="M98" s="59"/>
      <c r="N98" s="56"/>
      <c r="O98" s="56"/>
      <c r="P98" s="56"/>
      <c r="Q98" s="56"/>
      <c r="R98" s="57"/>
      <c r="S98" s="57"/>
      <c r="T98" s="58"/>
      <c r="U98" s="59">
        <v>12</v>
      </c>
      <c r="V98" s="56"/>
      <c r="W98" s="56"/>
      <c r="X98" s="56"/>
      <c r="Y98" s="56"/>
      <c r="Z98" s="57"/>
      <c r="AA98" s="57"/>
      <c r="AB98" s="58"/>
      <c r="AC98" s="59"/>
      <c r="AD98" s="56"/>
      <c r="AE98" s="56"/>
      <c r="AF98" s="56"/>
      <c r="AG98" s="56"/>
      <c r="AH98" s="57"/>
      <c r="AI98" s="57"/>
      <c r="AJ98" s="59"/>
      <c r="AK98" s="262"/>
      <c r="AL98" s="262"/>
      <c r="AM98" s="262"/>
      <c r="AN98" s="262"/>
      <c r="AO98" s="262"/>
      <c r="AP98" s="262"/>
      <c r="AQ98" s="262"/>
      <c r="AR98" s="262"/>
      <c r="AS98" s="59"/>
      <c r="AT98" s="56"/>
      <c r="AU98" s="56"/>
      <c r="AV98" s="56"/>
      <c r="AW98" s="56"/>
      <c r="AX98" s="57"/>
      <c r="AY98" s="57"/>
      <c r="AZ98" s="58"/>
      <c r="BA98" s="61"/>
      <c r="BB98" s="62">
        <f t="shared" si="17"/>
        <v>1</v>
      </c>
      <c r="BC98" s="63">
        <f t="shared" si="23"/>
        <v>12</v>
      </c>
      <c r="BD98" s="39">
        <v>1</v>
      </c>
      <c r="BE98" s="63">
        <f t="shared" si="24"/>
        <v>12</v>
      </c>
      <c r="BF98" s="39">
        <v>0</v>
      </c>
      <c r="BG98" s="39">
        <v>0</v>
      </c>
      <c r="BH98" s="67" t="str">
        <f t="shared" si="18"/>
        <v>-</v>
      </c>
      <c r="BI98" s="62">
        <f t="shared" si="25"/>
        <v>0</v>
      </c>
      <c r="BJ98" s="63">
        <f t="shared" si="19"/>
        <v>0</v>
      </c>
      <c r="BK98" s="63">
        <f t="shared" si="26"/>
        <v>0</v>
      </c>
      <c r="BL98" s="63">
        <f t="shared" si="27"/>
        <v>0</v>
      </c>
      <c r="BM98" s="63">
        <f t="shared" si="20"/>
        <v>0</v>
      </c>
      <c r="BN98" s="63">
        <f t="shared" si="21"/>
        <v>0</v>
      </c>
      <c r="BO98" s="65" t="str">
        <f t="shared" si="22"/>
        <v>-</v>
      </c>
      <c r="BP98" s="67" t="str">
        <f t="shared" si="31"/>
        <v>-</v>
      </c>
      <c r="BQ98" s="68">
        <f t="shared" si="28"/>
        <v>0</v>
      </c>
      <c r="BR98" s="54">
        <f t="shared" si="29"/>
        <v>0</v>
      </c>
      <c r="BS98" s="55">
        <f t="shared" si="30"/>
        <v>0</v>
      </c>
      <c r="BT98" s="2"/>
      <c r="BU98" s="5"/>
    </row>
    <row r="99" spans="2:78" x14ac:dyDescent="0.2">
      <c r="B99" s="15"/>
      <c r="C99" s="15" t="s">
        <v>182</v>
      </c>
      <c r="D99" s="266" t="s">
        <v>145</v>
      </c>
      <c r="E99" s="73"/>
      <c r="F99" s="56"/>
      <c r="G99" s="56"/>
      <c r="H99" s="56"/>
      <c r="I99" s="56"/>
      <c r="J99" s="57"/>
      <c r="K99" s="57"/>
      <c r="L99" s="58"/>
      <c r="M99" s="59"/>
      <c r="N99" s="56"/>
      <c r="O99" s="56"/>
      <c r="P99" s="56"/>
      <c r="Q99" s="56"/>
      <c r="R99" s="57"/>
      <c r="S99" s="57"/>
      <c r="T99" s="58"/>
      <c r="U99" s="59"/>
      <c r="V99" s="56"/>
      <c r="W99" s="56"/>
      <c r="X99" s="56"/>
      <c r="Y99" s="56"/>
      <c r="Z99" s="57"/>
      <c r="AA99" s="57"/>
      <c r="AB99" s="58"/>
      <c r="AC99" s="59"/>
      <c r="AD99" s="56"/>
      <c r="AE99" s="56"/>
      <c r="AF99" s="56"/>
      <c r="AG99" s="56"/>
      <c r="AH99" s="57"/>
      <c r="AI99" s="57"/>
      <c r="AJ99" s="59"/>
      <c r="AK99" s="262"/>
      <c r="AL99" s="262"/>
      <c r="AM99" s="262"/>
      <c r="AN99" s="262"/>
      <c r="AO99" s="262"/>
      <c r="AP99" s="262"/>
      <c r="AQ99" s="262"/>
      <c r="AR99" s="262"/>
      <c r="AS99" s="59">
        <v>2</v>
      </c>
      <c r="AT99" s="56"/>
      <c r="AU99" s="56"/>
      <c r="AV99" s="56"/>
      <c r="AW99" s="56"/>
      <c r="AX99" s="57"/>
      <c r="AY99" s="57"/>
      <c r="AZ99" s="58"/>
      <c r="BA99" s="61"/>
      <c r="BB99" s="62">
        <f t="shared" si="17"/>
        <v>1</v>
      </c>
      <c r="BC99" s="63">
        <f t="shared" si="23"/>
        <v>2</v>
      </c>
      <c r="BD99" s="39">
        <v>1</v>
      </c>
      <c r="BE99" s="63">
        <f>MAX(E99,M99,U99,AC99,AS99)</f>
        <v>2</v>
      </c>
      <c r="BF99" s="39">
        <v>0</v>
      </c>
      <c r="BG99" s="40">
        <v>0</v>
      </c>
      <c r="BH99" s="67" t="str">
        <f t="shared" si="18"/>
        <v>-</v>
      </c>
      <c r="BI99" s="62">
        <f t="shared" si="25"/>
        <v>0</v>
      </c>
      <c r="BJ99" s="63">
        <f t="shared" si="19"/>
        <v>0</v>
      </c>
      <c r="BK99" s="63">
        <f t="shared" si="26"/>
        <v>0</v>
      </c>
      <c r="BL99" s="63">
        <f t="shared" si="27"/>
        <v>0</v>
      </c>
      <c r="BM99" s="63">
        <f t="shared" si="20"/>
        <v>0</v>
      </c>
      <c r="BN99" s="63">
        <f t="shared" si="21"/>
        <v>0</v>
      </c>
      <c r="BO99" s="65" t="str">
        <f t="shared" si="22"/>
        <v>-</v>
      </c>
      <c r="BP99" s="67" t="str">
        <f t="shared" si="31"/>
        <v>-</v>
      </c>
      <c r="BQ99" s="68">
        <f t="shared" si="28"/>
        <v>0</v>
      </c>
      <c r="BR99" s="54">
        <f t="shared" si="29"/>
        <v>0</v>
      </c>
      <c r="BS99" s="55">
        <f t="shared" si="30"/>
        <v>0</v>
      </c>
      <c r="BT99" s="2"/>
      <c r="BU99" s="5"/>
    </row>
    <row r="100" spans="2:78" x14ac:dyDescent="0.2">
      <c r="E100" s="2"/>
      <c r="F100" s="11"/>
      <c r="G100" s="11"/>
      <c r="H100" s="11"/>
      <c r="I100" s="11"/>
      <c r="J100" s="11"/>
      <c r="K100" s="11"/>
      <c r="L100" s="11"/>
      <c r="M100" s="2"/>
      <c r="N100" s="11"/>
      <c r="O100" s="11"/>
      <c r="P100" s="11"/>
      <c r="Q100" s="11"/>
      <c r="R100" s="11"/>
      <c r="S100" s="11"/>
      <c r="T100" s="11"/>
      <c r="U100" s="2"/>
      <c r="V100" s="11"/>
      <c r="W100" s="11"/>
      <c r="X100" s="11"/>
      <c r="Y100" s="11"/>
      <c r="Z100" s="11"/>
      <c r="AA100" s="11"/>
      <c r="AB100" s="11"/>
      <c r="AC100" s="2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2"/>
      <c r="AT100" s="11"/>
      <c r="AU100" s="11"/>
      <c r="AV100" s="11"/>
      <c r="AW100" s="11"/>
      <c r="AX100" s="11"/>
      <c r="AY100" s="11"/>
      <c r="AZ100" s="11"/>
      <c r="BQ100" s="11"/>
      <c r="BR100" s="11"/>
      <c r="BS100" s="11"/>
      <c r="BT100" s="2"/>
    </row>
    <row r="101" spans="2:78" x14ac:dyDescent="0.2">
      <c r="C101" s="310" t="s">
        <v>54</v>
      </c>
      <c r="D101" s="101" t="s">
        <v>6</v>
      </c>
      <c r="E101" s="102">
        <f t="shared" ref="E101:AI101" si="32">SUMIF($D$15:$D$99,"san albano",E15:E99)</f>
        <v>132</v>
      </c>
      <c r="F101" s="101">
        <f t="shared" si="32"/>
        <v>20</v>
      </c>
      <c r="G101" s="101">
        <f t="shared" si="32"/>
        <v>1</v>
      </c>
      <c r="H101" s="101">
        <f t="shared" si="32"/>
        <v>151</v>
      </c>
      <c r="I101" s="101">
        <f t="shared" si="32"/>
        <v>6</v>
      </c>
      <c r="J101" s="101">
        <f t="shared" si="32"/>
        <v>1</v>
      </c>
      <c r="K101" s="101">
        <f t="shared" si="32"/>
        <v>0</v>
      </c>
      <c r="L101" s="103">
        <f t="shared" si="32"/>
        <v>0</v>
      </c>
      <c r="M101" s="102">
        <f t="shared" si="32"/>
        <v>152</v>
      </c>
      <c r="N101" s="101">
        <f t="shared" si="32"/>
        <v>20</v>
      </c>
      <c r="O101" s="101">
        <f t="shared" si="32"/>
        <v>0</v>
      </c>
      <c r="P101" s="101">
        <f t="shared" si="32"/>
        <v>150</v>
      </c>
      <c r="Q101" s="101">
        <f t="shared" si="32"/>
        <v>7</v>
      </c>
      <c r="R101" s="101">
        <f t="shared" si="32"/>
        <v>7</v>
      </c>
      <c r="S101" s="101">
        <f t="shared" si="32"/>
        <v>0</v>
      </c>
      <c r="T101" s="103">
        <f t="shared" si="32"/>
        <v>0</v>
      </c>
      <c r="U101" s="102">
        <f t="shared" si="32"/>
        <v>94</v>
      </c>
      <c r="V101" s="101">
        <f t="shared" si="32"/>
        <v>12.1</v>
      </c>
      <c r="W101" s="101">
        <f t="shared" si="32"/>
        <v>0</v>
      </c>
      <c r="X101" s="101">
        <f t="shared" si="32"/>
        <v>109</v>
      </c>
      <c r="Y101" s="101">
        <f t="shared" si="32"/>
        <v>1</v>
      </c>
      <c r="Z101" s="101">
        <f t="shared" si="32"/>
        <v>1</v>
      </c>
      <c r="AA101" s="101">
        <f t="shared" si="32"/>
        <v>0</v>
      </c>
      <c r="AB101" s="103">
        <f t="shared" si="32"/>
        <v>0</v>
      </c>
      <c r="AC101" s="102">
        <f t="shared" si="32"/>
        <v>0</v>
      </c>
      <c r="AD101" s="101">
        <f t="shared" si="32"/>
        <v>0</v>
      </c>
      <c r="AE101" s="101">
        <f t="shared" si="32"/>
        <v>0</v>
      </c>
      <c r="AF101" s="101">
        <f t="shared" si="32"/>
        <v>0</v>
      </c>
      <c r="AG101" s="101">
        <f t="shared" si="32"/>
        <v>0</v>
      </c>
      <c r="AH101" s="101">
        <f t="shared" si="32"/>
        <v>0</v>
      </c>
      <c r="AI101" s="101">
        <f t="shared" si="32"/>
        <v>0</v>
      </c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2">
        <f t="shared" ref="AS101:AZ101" si="33">SUMIF($D$15:$D$99,"san albano",AS15:AS99)</f>
        <v>0</v>
      </c>
      <c r="AT101" s="101">
        <f t="shared" si="33"/>
        <v>0</v>
      </c>
      <c r="AU101" s="101">
        <f t="shared" si="33"/>
        <v>0</v>
      </c>
      <c r="AV101" s="101">
        <f t="shared" si="33"/>
        <v>0</v>
      </c>
      <c r="AW101" s="101">
        <f t="shared" si="33"/>
        <v>0</v>
      </c>
      <c r="AX101" s="101">
        <f t="shared" si="33"/>
        <v>0</v>
      </c>
      <c r="AY101" s="101">
        <f t="shared" si="33"/>
        <v>0</v>
      </c>
      <c r="AZ101" s="103">
        <f t="shared" si="33"/>
        <v>0</v>
      </c>
      <c r="BA101" s="104"/>
      <c r="BB101" s="105">
        <f>SUMIF($D$15:$D$99,"san albano",BB15:BB99)</f>
        <v>26</v>
      </c>
      <c r="BC101" s="106">
        <f>SUMIF($D$15:$D$99,"san albano",BC15:BC99)</f>
        <v>378</v>
      </c>
      <c r="BD101" s="106">
        <f>SUMIF($D$15:$D$99,"san albano",BD15:BD99)</f>
        <v>6</v>
      </c>
      <c r="BE101" s="107" t="s">
        <v>8</v>
      </c>
      <c r="BF101" s="106">
        <f>SUMIF($D$15:$D$99,"san albano",BF15:BF99)</f>
        <v>1</v>
      </c>
      <c r="BG101" s="106">
        <f>SUMIF($D$15:$D$99,"san albano",BG15:BG99)</f>
        <v>0</v>
      </c>
      <c r="BH101" s="108" t="s">
        <v>8</v>
      </c>
      <c r="BI101" s="106">
        <f t="shared" ref="BI101:BN101" si="34">SUMIF($D$15:$D$99,"san albano",BI15:BI99)</f>
        <v>52.1</v>
      </c>
      <c r="BJ101" s="106">
        <f t="shared" si="34"/>
        <v>1</v>
      </c>
      <c r="BK101" s="106">
        <f t="shared" si="34"/>
        <v>410</v>
      </c>
      <c r="BL101" s="106">
        <f t="shared" si="34"/>
        <v>14</v>
      </c>
      <c r="BM101" s="106">
        <f t="shared" si="34"/>
        <v>0</v>
      </c>
      <c r="BN101" s="106">
        <f t="shared" si="34"/>
        <v>0</v>
      </c>
      <c r="BO101" s="109">
        <f t="shared" ref="BO101:BO106" si="35">IF(ISERROR(BK101/BI101),"-",BK101/BI101)</f>
        <v>7.8694817658349328</v>
      </c>
      <c r="BP101" s="109">
        <f t="shared" ref="BP101:BP106" si="36">IF(ISERROR(BK101/BL101),"-",BK101/BL101)</f>
        <v>29.285714285714285</v>
      </c>
      <c r="BQ101" s="105">
        <f>SUMIF($D$15:$D$99,"san albano",BQ15:BQ99)</f>
        <v>9</v>
      </c>
      <c r="BR101" s="106">
        <f>SUMIF($D$15:$D$99,"san albano",BR15:BR99)</f>
        <v>0</v>
      </c>
      <c r="BS101" s="103">
        <f>SUMIF($D$83:$D$99,"san albano",BS15:BS99)</f>
        <v>0</v>
      </c>
      <c r="BT101" s="2"/>
    </row>
    <row r="102" spans="2:78" x14ac:dyDescent="0.2">
      <c r="C102" s="311"/>
      <c r="D102" s="93" t="s">
        <v>4</v>
      </c>
      <c r="E102" s="94">
        <f t="shared" ref="E102:AI102" si="37">SUMIF($D$15:$D$99,"st georges",E15:E99)</f>
        <v>0</v>
      </c>
      <c r="F102" s="95">
        <f t="shared" si="37"/>
        <v>0</v>
      </c>
      <c r="G102" s="95">
        <f t="shared" si="37"/>
        <v>0</v>
      </c>
      <c r="H102" s="95">
        <f t="shared" si="37"/>
        <v>0</v>
      </c>
      <c r="I102" s="95">
        <f t="shared" si="37"/>
        <v>0</v>
      </c>
      <c r="J102" s="95">
        <f t="shared" si="37"/>
        <v>0</v>
      </c>
      <c r="K102" s="95">
        <f t="shared" si="37"/>
        <v>0</v>
      </c>
      <c r="L102" s="96">
        <f t="shared" si="37"/>
        <v>0</v>
      </c>
      <c r="M102" s="94">
        <f t="shared" si="37"/>
        <v>0</v>
      </c>
      <c r="N102" s="95">
        <f t="shared" si="37"/>
        <v>0</v>
      </c>
      <c r="O102" s="95">
        <f t="shared" si="37"/>
        <v>0</v>
      </c>
      <c r="P102" s="95">
        <f t="shared" si="37"/>
        <v>0</v>
      </c>
      <c r="Q102" s="95">
        <f t="shared" si="37"/>
        <v>0</v>
      </c>
      <c r="R102" s="95">
        <f t="shared" si="37"/>
        <v>0</v>
      </c>
      <c r="S102" s="95">
        <f t="shared" si="37"/>
        <v>0</v>
      </c>
      <c r="T102" s="96">
        <f t="shared" si="37"/>
        <v>0</v>
      </c>
      <c r="U102" s="94">
        <f t="shared" si="37"/>
        <v>0</v>
      </c>
      <c r="V102" s="95">
        <f t="shared" si="37"/>
        <v>0</v>
      </c>
      <c r="W102" s="95">
        <f t="shared" si="37"/>
        <v>0</v>
      </c>
      <c r="X102" s="95">
        <f t="shared" si="37"/>
        <v>0</v>
      </c>
      <c r="Y102" s="95">
        <f t="shared" si="37"/>
        <v>0</v>
      </c>
      <c r="Z102" s="95">
        <f t="shared" si="37"/>
        <v>0</v>
      </c>
      <c r="AA102" s="95">
        <f t="shared" si="37"/>
        <v>0</v>
      </c>
      <c r="AB102" s="96">
        <f t="shared" si="37"/>
        <v>0</v>
      </c>
      <c r="AC102" s="94">
        <f t="shared" si="37"/>
        <v>0</v>
      </c>
      <c r="AD102" s="95">
        <f t="shared" si="37"/>
        <v>0</v>
      </c>
      <c r="AE102" s="95">
        <f t="shared" si="37"/>
        <v>0</v>
      </c>
      <c r="AF102" s="95">
        <f t="shared" si="37"/>
        <v>0</v>
      </c>
      <c r="AG102" s="95">
        <f t="shared" si="37"/>
        <v>0</v>
      </c>
      <c r="AH102" s="95">
        <f t="shared" si="37"/>
        <v>0</v>
      </c>
      <c r="AI102" s="95">
        <f t="shared" si="37"/>
        <v>0</v>
      </c>
      <c r="AJ102" s="93"/>
      <c r="AK102" s="93"/>
      <c r="AL102" s="93"/>
      <c r="AM102" s="93"/>
      <c r="AN102" s="93"/>
      <c r="AO102" s="93"/>
      <c r="AP102" s="93"/>
      <c r="AQ102" s="93"/>
      <c r="AR102" s="93"/>
      <c r="AS102" s="94">
        <f t="shared" ref="AS102:AZ102" si="38">SUMIF($D$15:$D$99,"st georges",AS15:AS99)</f>
        <v>0</v>
      </c>
      <c r="AT102" s="95">
        <f t="shared" si="38"/>
        <v>0</v>
      </c>
      <c r="AU102" s="95">
        <f t="shared" si="38"/>
        <v>0</v>
      </c>
      <c r="AV102" s="95">
        <f t="shared" si="38"/>
        <v>0</v>
      </c>
      <c r="AW102" s="95">
        <f t="shared" si="38"/>
        <v>0</v>
      </c>
      <c r="AX102" s="95">
        <f t="shared" si="38"/>
        <v>0</v>
      </c>
      <c r="AY102" s="95">
        <f t="shared" si="38"/>
        <v>0</v>
      </c>
      <c r="AZ102" s="96">
        <f t="shared" si="38"/>
        <v>0</v>
      </c>
      <c r="BA102" s="97"/>
      <c r="BB102" s="94">
        <f>SUMIF($D$15:$D$99,"st georges",BB15:BB99)</f>
        <v>0</v>
      </c>
      <c r="BC102" s="95">
        <f>SUMIF($D$15:$D$99,"st georges",BC15:BC99)</f>
        <v>0</v>
      </c>
      <c r="BD102" s="95">
        <f>SUMIF($D$15:$D$99,"st georges",BD15:BD99)</f>
        <v>0</v>
      </c>
      <c r="BE102" s="98" t="s">
        <v>8</v>
      </c>
      <c r="BF102" s="95">
        <f>SUMIF($D$15:$D$99,"st georges",BF15:BF99)</f>
        <v>0</v>
      </c>
      <c r="BG102" s="95">
        <f>SUMIF($D$15:$D$99,"st georges",BG15:BG99)</f>
        <v>0</v>
      </c>
      <c r="BH102" s="99" t="s">
        <v>8</v>
      </c>
      <c r="BI102" s="95">
        <f t="shared" ref="BI102:BN102" si="39">SUMIF($D$15:$D$99,"st georges",BI15:BI99)</f>
        <v>0</v>
      </c>
      <c r="BJ102" s="95">
        <f t="shared" si="39"/>
        <v>0</v>
      </c>
      <c r="BK102" s="95">
        <f t="shared" si="39"/>
        <v>0</v>
      </c>
      <c r="BL102" s="95">
        <f t="shared" si="39"/>
        <v>0</v>
      </c>
      <c r="BM102" s="95">
        <f t="shared" si="39"/>
        <v>0</v>
      </c>
      <c r="BN102" s="95">
        <f t="shared" si="39"/>
        <v>0</v>
      </c>
      <c r="BO102" s="100" t="str">
        <f t="shared" si="35"/>
        <v>-</v>
      </c>
      <c r="BP102" s="100" t="str">
        <f t="shared" si="36"/>
        <v>-</v>
      </c>
      <c r="BQ102" s="94">
        <f>SUMIF($D$15:$D$99,"st georges",BQ15:BQ99)</f>
        <v>0</v>
      </c>
      <c r="BR102" s="95">
        <f>SUMIF($D$15:$D$99,"st georges",BR15:BR99)</f>
        <v>0</v>
      </c>
      <c r="BS102" s="96">
        <f>SUMIF($D$83:$D$99,"st georges",BS15:BS99)</f>
        <v>0</v>
      </c>
      <c r="BT102" s="14"/>
    </row>
    <row r="103" spans="2:78" x14ac:dyDescent="0.2">
      <c r="C103" s="311"/>
      <c r="D103" s="84" t="s">
        <v>3</v>
      </c>
      <c r="E103" s="86">
        <f t="shared" ref="E103:AI103" si="40">SUMIF($D$15:$D$99,"lomas",E$15:E$99)</f>
        <v>0</v>
      </c>
      <c r="F103" s="84">
        <f t="shared" si="40"/>
        <v>0</v>
      </c>
      <c r="G103" s="84">
        <f t="shared" si="40"/>
        <v>0</v>
      </c>
      <c r="H103" s="84">
        <f t="shared" si="40"/>
        <v>0</v>
      </c>
      <c r="I103" s="84">
        <f t="shared" si="40"/>
        <v>0</v>
      </c>
      <c r="J103" s="84">
        <f t="shared" si="40"/>
        <v>0</v>
      </c>
      <c r="K103" s="84">
        <f t="shared" si="40"/>
        <v>0</v>
      </c>
      <c r="L103" s="87">
        <f t="shared" si="40"/>
        <v>0</v>
      </c>
      <c r="M103" s="85">
        <f t="shared" si="40"/>
        <v>136</v>
      </c>
      <c r="N103" s="84">
        <f t="shared" si="40"/>
        <v>17</v>
      </c>
      <c r="O103" s="84">
        <f t="shared" si="40"/>
        <v>0</v>
      </c>
      <c r="P103" s="84">
        <f t="shared" si="40"/>
        <v>152</v>
      </c>
      <c r="Q103" s="84">
        <f t="shared" si="40"/>
        <v>4</v>
      </c>
      <c r="R103" s="84">
        <f t="shared" si="40"/>
        <v>2</v>
      </c>
      <c r="S103" s="84">
        <f t="shared" si="40"/>
        <v>0</v>
      </c>
      <c r="T103" s="87">
        <f t="shared" si="40"/>
        <v>0</v>
      </c>
      <c r="U103" s="85">
        <f t="shared" si="40"/>
        <v>0</v>
      </c>
      <c r="V103" s="84">
        <f t="shared" si="40"/>
        <v>0</v>
      </c>
      <c r="W103" s="84">
        <f t="shared" si="40"/>
        <v>0</v>
      </c>
      <c r="X103" s="84">
        <f t="shared" si="40"/>
        <v>0</v>
      </c>
      <c r="Y103" s="84">
        <f t="shared" si="40"/>
        <v>0</v>
      </c>
      <c r="Z103" s="84">
        <f t="shared" si="40"/>
        <v>0</v>
      </c>
      <c r="AA103" s="84">
        <f t="shared" si="40"/>
        <v>0</v>
      </c>
      <c r="AB103" s="87">
        <f t="shared" si="40"/>
        <v>0</v>
      </c>
      <c r="AC103" s="85">
        <f t="shared" si="40"/>
        <v>94</v>
      </c>
      <c r="AD103" s="84">
        <f t="shared" si="40"/>
        <v>20</v>
      </c>
      <c r="AE103" s="84">
        <f t="shared" si="40"/>
        <v>0</v>
      </c>
      <c r="AF103" s="84">
        <f t="shared" si="40"/>
        <v>109</v>
      </c>
      <c r="AG103" s="84">
        <f t="shared" si="40"/>
        <v>8</v>
      </c>
      <c r="AH103" s="84">
        <f t="shared" si="40"/>
        <v>7</v>
      </c>
      <c r="AI103" s="84">
        <f t="shared" si="40"/>
        <v>2</v>
      </c>
      <c r="AJ103" s="84"/>
      <c r="AK103" s="84"/>
      <c r="AL103" s="84"/>
      <c r="AM103" s="84"/>
      <c r="AN103" s="84"/>
      <c r="AO103" s="84"/>
      <c r="AP103" s="84"/>
      <c r="AQ103" s="84"/>
      <c r="AR103" s="84"/>
      <c r="AS103" s="85">
        <f t="shared" ref="AS103:AZ103" si="41">SUMIF($D$15:$D$99,"lomas",AS$15:AS$99)</f>
        <v>0</v>
      </c>
      <c r="AT103" s="84">
        <f t="shared" si="41"/>
        <v>0</v>
      </c>
      <c r="AU103" s="84">
        <f t="shared" si="41"/>
        <v>0</v>
      </c>
      <c r="AV103" s="84">
        <f t="shared" si="41"/>
        <v>0</v>
      </c>
      <c r="AW103" s="84">
        <f t="shared" si="41"/>
        <v>0</v>
      </c>
      <c r="AX103" s="84">
        <f t="shared" si="41"/>
        <v>0</v>
      </c>
      <c r="AY103" s="84">
        <f t="shared" si="41"/>
        <v>0</v>
      </c>
      <c r="AZ103" s="87">
        <f t="shared" si="41"/>
        <v>0</v>
      </c>
      <c r="BA103" s="88"/>
      <c r="BB103" s="86">
        <f>SUMIF($D$15:$D$99,"lomas",BB15:BB99)</f>
        <v>19</v>
      </c>
      <c r="BC103" s="89">
        <f>SUMIF($D$15:$D$99,"lomas",BC15:BC99)</f>
        <v>355</v>
      </c>
      <c r="BD103" s="89">
        <f>SUMIF($D$15:$D$99,"lomas",BD15:BD99)</f>
        <v>7</v>
      </c>
      <c r="BE103" s="90" t="s">
        <v>8</v>
      </c>
      <c r="BF103" s="89">
        <f>SUMIF($D$15:$D$99,"lomas",BF15:BF99)</f>
        <v>1</v>
      </c>
      <c r="BG103" s="89">
        <f>SUMIF($D$15:$D$99,"lomas",BG15:BG99)</f>
        <v>0</v>
      </c>
      <c r="BH103" s="91" t="s">
        <v>8</v>
      </c>
      <c r="BI103" s="89">
        <f t="shared" ref="BI103:BN103" si="42">SUMIF($D$15:$D$99,"lomas",BI15:BI99)</f>
        <v>57</v>
      </c>
      <c r="BJ103" s="89">
        <f t="shared" si="42"/>
        <v>0</v>
      </c>
      <c r="BK103" s="89">
        <f t="shared" si="42"/>
        <v>357</v>
      </c>
      <c r="BL103" s="89">
        <f t="shared" si="42"/>
        <v>20</v>
      </c>
      <c r="BM103" s="89">
        <f t="shared" si="42"/>
        <v>3</v>
      </c>
      <c r="BN103" s="89">
        <f t="shared" si="42"/>
        <v>0</v>
      </c>
      <c r="BO103" s="92">
        <f t="shared" si="35"/>
        <v>6.2631578947368425</v>
      </c>
      <c r="BP103" s="92">
        <f t="shared" si="36"/>
        <v>17.850000000000001</v>
      </c>
      <c r="BQ103" s="86">
        <f>SUMIF($D$15:$D$99,"lomas",BQ$15:BQ$99)</f>
        <v>14</v>
      </c>
      <c r="BR103" s="89">
        <f>SUMIF($D$15:$D$99,"lomas",BR$15:BR$99)</f>
        <v>2</v>
      </c>
      <c r="BS103" s="8">
        <f>SUMIF($D$83:$D$99,"lomas",BS$15:BS$99)</f>
        <v>0</v>
      </c>
      <c r="BT103" s="2"/>
    </row>
    <row r="104" spans="2:78" x14ac:dyDescent="0.2">
      <c r="C104" s="311"/>
      <c r="D104" s="75" t="s">
        <v>5</v>
      </c>
      <c r="E104" s="77">
        <f t="shared" ref="E104:AI104" si="43">SUMIF($D$15:$D$99,"old georgians",E$15:E$99)</f>
        <v>0</v>
      </c>
      <c r="F104" s="75">
        <f t="shared" si="43"/>
        <v>0</v>
      </c>
      <c r="G104" s="75">
        <f t="shared" si="43"/>
        <v>0</v>
      </c>
      <c r="H104" s="75">
        <f t="shared" si="43"/>
        <v>0</v>
      </c>
      <c r="I104" s="75">
        <f t="shared" si="43"/>
        <v>0</v>
      </c>
      <c r="J104" s="75">
        <f t="shared" si="43"/>
        <v>0</v>
      </c>
      <c r="K104" s="75">
        <f t="shared" si="43"/>
        <v>0</v>
      </c>
      <c r="L104" s="78">
        <f t="shared" si="43"/>
        <v>0</v>
      </c>
      <c r="M104" s="76">
        <f t="shared" si="43"/>
        <v>0</v>
      </c>
      <c r="N104" s="75">
        <f t="shared" si="43"/>
        <v>0</v>
      </c>
      <c r="O104" s="75">
        <f t="shared" si="43"/>
        <v>0</v>
      </c>
      <c r="P104" s="75">
        <f t="shared" si="43"/>
        <v>0</v>
      </c>
      <c r="Q104" s="75">
        <f t="shared" si="43"/>
        <v>0</v>
      </c>
      <c r="R104" s="75">
        <f t="shared" si="43"/>
        <v>0</v>
      </c>
      <c r="S104" s="75">
        <f t="shared" si="43"/>
        <v>0</v>
      </c>
      <c r="T104" s="78">
        <f t="shared" si="43"/>
        <v>0</v>
      </c>
      <c r="U104" s="76">
        <f t="shared" si="43"/>
        <v>0</v>
      </c>
      <c r="V104" s="75">
        <f t="shared" si="43"/>
        <v>0</v>
      </c>
      <c r="W104" s="75">
        <f t="shared" si="43"/>
        <v>0</v>
      </c>
      <c r="X104" s="75">
        <f t="shared" si="43"/>
        <v>0</v>
      </c>
      <c r="Y104" s="75">
        <f t="shared" si="43"/>
        <v>0</v>
      </c>
      <c r="Z104" s="75">
        <f t="shared" si="43"/>
        <v>0</v>
      </c>
      <c r="AA104" s="75">
        <f t="shared" si="43"/>
        <v>0</v>
      </c>
      <c r="AB104" s="78">
        <f t="shared" si="43"/>
        <v>0</v>
      </c>
      <c r="AC104" s="76">
        <f t="shared" si="43"/>
        <v>0</v>
      </c>
      <c r="AD104" s="75">
        <f t="shared" si="43"/>
        <v>0</v>
      </c>
      <c r="AE104" s="75">
        <f t="shared" si="43"/>
        <v>0</v>
      </c>
      <c r="AF104" s="75">
        <f t="shared" si="43"/>
        <v>0</v>
      </c>
      <c r="AG104" s="75">
        <f t="shared" si="43"/>
        <v>0</v>
      </c>
      <c r="AH104" s="75">
        <f t="shared" si="43"/>
        <v>0</v>
      </c>
      <c r="AI104" s="75">
        <f t="shared" si="43"/>
        <v>0</v>
      </c>
      <c r="AJ104" s="75"/>
      <c r="AK104" s="75"/>
      <c r="AL104" s="75"/>
      <c r="AM104" s="75"/>
      <c r="AN104" s="75"/>
      <c r="AO104" s="75"/>
      <c r="AP104" s="75"/>
      <c r="AQ104" s="75"/>
      <c r="AR104" s="75"/>
      <c r="AS104" s="76">
        <f t="shared" ref="AS104:AZ104" si="44">SUMIF($D$15:$D$99,"old georgians",AS$15:AS$99)</f>
        <v>0</v>
      </c>
      <c r="AT104" s="75">
        <f t="shared" si="44"/>
        <v>0</v>
      </c>
      <c r="AU104" s="75">
        <f t="shared" si="44"/>
        <v>0</v>
      </c>
      <c r="AV104" s="75">
        <f t="shared" si="44"/>
        <v>0</v>
      </c>
      <c r="AW104" s="75">
        <f t="shared" si="44"/>
        <v>0</v>
      </c>
      <c r="AX104" s="75">
        <f t="shared" si="44"/>
        <v>0</v>
      </c>
      <c r="AY104" s="75">
        <f t="shared" si="44"/>
        <v>0</v>
      </c>
      <c r="AZ104" s="78">
        <f t="shared" si="44"/>
        <v>0</v>
      </c>
      <c r="BA104" s="79"/>
      <c r="BB104" s="77">
        <f>SUMIF($D$15:$D$99,"old georgians",BB$15:BB$99)</f>
        <v>0</v>
      </c>
      <c r="BC104" s="80">
        <f>SUMIF($D$15:$D$99,"old georgians",BC$15:BC$99)</f>
        <v>0</v>
      </c>
      <c r="BD104" s="80">
        <f>SUMIF($D$15:$D$99,"old georgians",BD$15:BD$99)</f>
        <v>0</v>
      </c>
      <c r="BE104" s="81" t="s">
        <v>8</v>
      </c>
      <c r="BF104" s="80">
        <f>SUMIF($D$15:$D$99,"old georgians",BF$15:BF$99)</f>
        <v>0</v>
      </c>
      <c r="BG104" s="80">
        <f>SUMIF($D$15:$D$99,"old georgians",BG$15:BG$99)</f>
        <v>0</v>
      </c>
      <c r="BH104" s="82" t="s">
        <v>8</v>
      </c>
      <c r="BI104" s="80">
        <f t="shared" ref="BI104:BN104" si="45">SUMIF($D$15:$D$99,"old georgians",BI$15:BI$99)</f>
        <v>0</v>
      </c>
      <c r="BJ104" s="80">
        <f t="shared" si="45"/>
        <v>0</v>
      </c>
      <c r="BK104" s="80">
        <f t="shared" si="45"/>
        <v>0</v>
      </c>
      <c r="BL104" s="80">
        <f t="shared" si="45"/>
        <v>0</v>
      </c>
      <c r="BM104" s="80">
        <f t="shared" si="45"/>
        <v>0</v>
      </c>
      <c r="BN104" s="80">
        <f t="shared" si="45"/>
        <v>0</v>
      </c>
      <c r="BO104" s="83" t="str">
        <f t="shared" si="35"/>
        <v>-</v>
      </c>
      <c r="BP104" s="83" t="str">
        <f t="shared" si="36"/>
        <v>-</v>
      </c>
      <c r="BQ104" s="77">
        <f>SUMIF($D$15:$D$99,"old georgians",BQ$15:BQ$99)</f>
        <v>0</v>
      </c>
      <c r="BR104" s="80">
        <f>SUMIF($D$15:$D$99,"old georgians",BR$15:BR$99)</f>
        <v>0</v>
      </c>
      <c r="BS104" s="78">
        <f>SUMIF($D$83:$D$99,"old georgians",BS$15:BS$99)</f>
        <v>0</v>
      </c>
      <c r="BT104" s="2"/>
    </row>
    <row r="105" spans="2:78" x14ac:dyDescent="0.2">
      <c r="C105" s="311"/>
      <c r="D105" s="110" t="s">
        <v>1</v>
      </c>
      <c r="E105" s="112">
        <f t="shared" ref="E105:AI105" si="46">SUMIF($D$15:$D$99,"hurlingham",E$15:E$99)</f>
        <v>0</v>
      </c>
      <c r="F105" s="110">
        <f t="shared" si="46"/>
        <v>0</v>
      </c>
      <c r="G105" s="110">
        <f t="shared" si="46"/>
        <v>0</v>
      </c>
      <c r="H105" s="110">
        <f t="shared" si="46"/>
        <v>0</v>
      </c>
      <c r="I105" s="110">
        <f t="shared" si="46"/>
        <v>0</v>
      </c>
      <c r="J105" s="110">
        <f t="shared" si="46"/>
        <v>0</v>
      </c>
      <c r="K105" s="110">
        <f t="shared" si="46"/>
        <v>0</v>
      </c>
      <c r="L105" s="113">
        <f t="shared" si="46"/>
        <v>0</v>
      </c>
      <c r="M105" s="111">
        <f t="shared" si="46"/>
        <v>0</v>
      </c>
      <c r="N105" s="110">
        <f t="shared" si="46"/>
        <v>0</v>
      </c>
      <c r="O105" s="110">
        <f t="shared" si="46"/>
        <v>0</v>
      </c>
      <c r="P105" s="110">
        <f t="shared" si="46"/>
        <v>0</v>
      </c>
      <c r="Q105" s="110">
        <f t="shared" si="46"/>
        <v>0</v>
      </c>
      <c r="R105" s="110">
        <f t="shared" si="46"/>
        <v>0</v>
      </c>
      <c r="S105" s="110">
        <f t="shared" si="46"/>
        <v>0</v>
      </c>
      <c r="T105" s="113">
        <f t="shared" si="46"/>
        <v>0</v>
      </c>
      <c r="U105" s="111">
        <f t="shared" si="46"/>
        <v>149</v>
      </c>
      <c r="V105" s="110">
        <f t="shared" si="46"/>
        <v>20</v>
      </c>
      <c r="W105" s="110">
        <f t="shared" si="46"/>
        <v>0</v>
      </c>
      <c r="X105" s="110">
        <f t="shared" si="46"/>
        <v>154</v>
      </c>
      <c r="Y105" s="110">
        <f t="shared" si="46"/>
        <v>5</v>
      </c>
      <c r="Z105" s="110">
        <f t="shared" si="46"/>
        <v>2</v>
      </c>
      <c r="AA105" s="110">
        <f t="shared" si="46"/>
        <v>0</v>
      </c>
      <c r="AB105" s="113">
        <f t="shared" si="46"/>
        <v>0</v>
      </c>
      <c r="AC105" s="111">
        <f t="shared" si="46"/>
        <v>140</v>
      </c>
      <c r="AD105" s="110">
        <f t="shared" si="46"/>
        <v>20</v>
      </c>
      <c r="AE105" s="110">
        <f t="shared" si="46"/>
        <v>0</v>
      </c>
      <c r="AF105" s="110">
        <f t="shared" si="46"/>
        <v>175</v>
      </c>
      <c r="AG105" s="110">
        <f t="shared" si="46"/>
        <v>6</v>
      </c>
      <c r="AH105" s="110">
        <f t="shared" si="46"/>
        <v>5</v>
      </c>
      <c r="AI105" s="110">
        <f t="shared" si="46"/>
        <v>1</v>
      </c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1">
        <f t="shared" ref="AS105:AZ105" si="47">SUMIF($D$15:$D$99,"hurlingham",AS$15:AS$99)</f>
        <v>167</v>
      </c>
      <c r="AT105" s="110">
        <f t="shared" si="47"/>
        <v>20</v>
      </c>
      <c r="AU105" s="110">
        <f t="shared" si="47"/>
        <v>1</v>
      </c>
      <c r="AV105" s="110">
        <f t="shared" si="47"/>
        <v>88</v>
      </c>
      <c r="AW105" s="110">
        <f t="shared" si="47"/>
        <v>9</v>
      </c>
      <c r="AX105" s="110">
        <f t="shared" si="47"/>
        <v>5</v>
      </c>
      <c r="AY105" s="110">
        <f t="shared" si="47"/>
        <v>0</v>
      </c>
      <c r="AZ105" s="113">
        <f t="shared" si="47"/>
        <v>0</v>
      </c>
      <c r="BA105" s="114"/>
      <c r="BB105" s="112">
        <f>SUMIF($D$15:$D$99,"hurlingham",BB$15:BB$99)</f>
        <v>19</v>
      </c>
      <c r="BC105" s="115">
        <f>SUMIF($D$15:$D$99,"hurlingham",BC$15:BC$99)</f>
        <v>456</v>
      </c>
      <c r="BD105" s="115">
        <f>SUMIF($D$15:$D$99,"hurlingham",BD$15:BD$99)</f>
        <v>5</v>
      </c>
      <c r="BE105" s="116" t="s">
        <v>8</v>
      </c>
      <c r="BF105" s="115">
        <f>SUMIF($D$15:$D$99,"hurlingham",BF$15:BF$99)</f>
        <v>4</v>
      </c>
      <c r="BG105" s="115">
        <f>SUMIF($D$15:$D$99,"hurlingham",BG$15:BG$99)</f>
        <v>0</v>
      </c>
      <c r="BH105" s="117" t="s">
        <v>8</v>
      </c>
      <c r="BI105" s="115">
        <f t="shared" ref="BI105:BN105" si="48">SUMIF($D$15:$D$99,"hurlingham",BI$15:BI$99)</f>
        <v>60</v>
      </c>
      <c r="BJ105" s="115">
        <f t="shared" si="48"/>
        <v>1</v>
      </c>
      <c r="BK105" s="115">
        <f t="shared" si="48"/>
        <v>417</v>
      </c>
      <c r="BL105" s="115">
        <f t="shared" si="48"/>
        <v>20</v>
      </c>
      <c r="BM105" s="115">
        <f t="shared" si="48"/>
        <v>3</v>
      </c>
      <c r="BN105" s="115">
        <f t="shared" si="48"/>
        <v>0</v>
      </c>
      <c r="BO105" s="118">
        <f t="shared" si="35"/>
        <v>6.95</v>
      </c>
      <c r="BP105" s="118">
        <f t="shared" si="36"/>
        <v>20.85</v>
      </c>
      <c r="BQ105" s="112">
        <f>SUMIF($D$15:$D$99,"hurlingham",BQ$15:BQ$99)</f>
        <v>12</v>
      </c>
      <c r="BR105" s="115">
        <f>SUMIF($D$15:$D$99,"hurlingham",BR$15:BR$99)</f>
        <v>1</v>
      </c>
      <c r="BS105" s="74">
        <f>SUMIF($D$83:$D$99,"hurlingham",BS$15:BS$99)</f>
        <v>0</v>
      </c>
      <c r="BT105" s="2"/>
    </row>
    <row r="106" spans="2:78" s="2" customFormat="1" x14ac:dyDescent="0.2">
      <c r="B106"/>
      <c r="C106" s="312"/>
      <c r="D106" s="119" t="s">
        <v>2</v>
      </c>
      <c r="E106" s="121">
        <f t="shared" ref="E106:AI106" si="49">SUMIF($D$15:$D$99,"belgrano",E$15:E$99)</f>
        <v>0</v>
      </c>
      <c r="F106" s="119">
        <f t="shared" si="49"/>
        <v>0</v>
      </c>
      <c r="G106" s="119">
        <f t="shared" si="49"/>
        <v>0</v>
      </c>
      <c r="H106" s="119">
        <f t="shared" si="49"/>
        <v>0</v>
      </c>
      <c r="I106" s="119">
        <f t="shared" si="49"/>
        <v>0</v>
      </c>
      <c r="J106" s="119">
        <f t="shared" si="49"/>
        <v>0</v>
      </c>
      <c r="K106" s="119">
        <f t="shared" si="49"/>
        <v>0</v>
      </c>
      <c r="L106" s="122">
        <f t="shared" si="49"/>
        <v>0</v>
      </c>
      <c r="M106" s="120">
        <f t="shared" si="49"/>
        <v>0</v>
      </c>
      <c r="N106" s="119">
        <f t="shared" si="49"/>
        <v>0</v>
      </c>
      <c r="O106" s="119">
        <f t="shared" si="49"/>
        <v>0</v>
      </c>
      <c r="P106" s="119">
        <f t="shared" si="49"/>
        <v>0</v>
      </c>
      <c r="Q106" s="119">
        <f t="shared" si="49"/>
        <v>0</v>
      </c>
      <c r="R106" s="119">
        <f t="shared" si="49"/>
        <v>0</v>
      </c>
      <c r="S106" s="119">
        <f t="shared" si="49"/>
        <v>0</v>
      </c>
      <c r="T106" s="122">
        <f t="shared" si="49"/>
        <v>0</v>
      </c>
      <c r="U106" s="120">
        <f t="shared" si="49"/>
        <v>0</v>
      </c>
      <c r="V106" s="119">
        <f t="shared" si="49"/>
        <v>0</v>
      </c>
      <c r="W106" s="119">
        <f t="shared" si="49"/>
        <v>0</v>
      </c>
      <c r="X106" s="119">
        <f t="shared" si="49"/>
        <v>0</v>
      </c>
      <c r="Y106" s="119">
        <f t="shared" si="49"/>
        <v>0</v>
      </c>
      <c r="Z106" s="119">
        <f t="shared" si="49"/>
        <v>0</v>
      </c>
      <c r="AA106" s="119">
        <f t="shared" si="49"/>
        <v>0</v>
      </c>
      <c r="AB106" s="122">
        <f t="shared" si="49"/>
        <v>0</v>
      </c>
      <c r="AC106" s="120">
        <f t="shared" si="49"/>
        <v>143</v>
      </c>
      <c r="AD106" s="119">
        <f t="shared" si="49"/>
        <v>20</v>
      </c>
      <c r="AE106" s="119">
        <f t="shared" si="49"/>
        <v>0</v>
      </c>
      <c r="AF106" s="119">
        <f t="shared" si="49"/>
        <v>150</v>
      </c>
      <c r="AG106" s="119">
        <f t="shared" si="49"/>
        <v>4</v>
      </c>
      <c r="AH106" s="119">
        <f t="shared" si="49"/>
        <v>3</v>
      </c>
      <c r="AI106" s="119">
        <f t="shared" si="49"/>
        <v>0</v>
      </c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20">
        <f t="shared" ref="AS106:AZ106" si="50">SUMIF($D$15:$D$99,"belgrano",AS$15:AS$99)</f>
        <v>121</v>
      </c>
      <c r="AT106" s="119">
        <f t="shared" si="50"/>
        <v>20</v>
      </c>
      <c r="AU106" s="119">
        <f t="shared" si="50"/>
        <v>0</v>
      </c>
      <c r="AV106" s="119">
        <f t="shared" si="50"/>
        <v>139</v>
      </c>
      <c r="AW106" s="119">
        <f t="shared" si="50"/>
        <v>4</v>
      </c>
      <c r="AX106" s="119">
        <f t="shared" si="50"/>
        <v>2</v>
      </c>
      <c r="AY106" s="119">
        <f t="shared" si="50"/>
        <v>0</v>
      </c>
      <c r="AZ106" s="122">
        <f t="shared" si="50"/>
        <v>1</v>
      </c>
      <c r="BA106" s="123"/>
      <c r="BB106" s="121">
        <f>SUMIF($D$15:$D$99,"belgrano",BB$15:BB$99)</f>
        <v>19</v>
      </c>
      <c r="BC106" s="124">
        <f>SUMIF($D$15:$D$99,"belgrano",BC$15:BC$99)</f>
        <v>436</v>
      </c>
      <c r="BD106" s="124">
        <f>SUMIF($D$15:$D$99,"belgrano",BD$15:BD$99)</f>
        <v>6</v>
      </c>
      <c r="BE106" s="125" t="s">
        <v>8</v>
      </c>
      <c r="BF106" s="124">
        <f>SUMIF($D$15:$D$99,"belgrano",BF$15:BF$99)</f>
        <v>2</v>
      </c>
      <c r="BG106" s="124">
        <f>SUMIF($D$15:$D$99,"belgrano",BG$15:BG$99)</f>
        <v>0</v>
      </c>
      <c r="BH106" s="126" t="s">
        <v>8</v>
      </c>
      <c r="BI106" s="124">
        <f t="shared" ref="BI106:BN106" si="51">SUMIF($D$15:$D$99,"belgrano",BI$15:BI$99)</f>
        <v>59.5</v>
      </c>
      <c r="BJ106" s="124">
        <f t="shared" si="51"/>
        <v>0</v>
      </c>
      <c r="BK106" s="124">
        <f t="shared" si="51"/>
        <v>445</v>
      </c>
      <c r="BL106" s="124">
        <f t="shared" si="51"/>
        <v>17</v>
      </c>
      <c r="BM106" s="124">
        <f t="shared" si="51"/>
        <v>0</v>
      </c>
      <c r="BN106" s="124">
        <f t="shared" si="51"/>
        <v>0</v>
      </c>
      <c r="BO106" s="127">
        <f t="shared" si="35"/>
        <v>7.4789915966386555</v>
      </c>
      <c r="BP106" s="127">
        <f t="shared" si="36"/>
        <v>26.176470588235293</v>
      </c>
      <c r="BQ106" s="121">
        <f>SUMIF($D$15:$D$99,"belgrano",BQ$15:BQ$99)</f>
        <v>10</v>
      </c>
      <c r="BR106" s="124">
        <f>SUMIF($D$15:$D$99,"belgrano",BR$15:BR$99)</f>
        <v>1</v>
      </c>
      <c r="BS106" s="122">
        <f>SUMIF($D$83:$D$99,"belgrano",BS$15:BS$99)</f>
        <v>0</v>
      </c>
      <c r="BU106"/>
      <c r="BV106"/>
      <c r="BW106"/>
      <c r="BX106"/>
      <c r="BY106"/>
      <c r="BZ106"/>
    </row>
    <row r="107" spans="2:78" s="2" customFormat="1" x14ac:dyDescent="0.2">
      <c r="B107"/>
      <c r="C107"/>
      <c r="D107"/>
      <c r="F107" s="10"/>
      <c r="G107" s="10"/>
      <c r="H107" s="10"/>
      <c r="I107" s="10"/>
      <c r="J107" s="10"/>
      <c r="K107" s="10"/>
      <c r="L107" s="10"/>
      <c r="N107" s="10"/>
      <c r="O107" s="10"/>
      <c r="P107" s="10"/>
      <c r="Q107" s="10"/>
      <c r="R107" s="10"/>
      <c r="S107" s="10"/>
      <c r="T107" s="10"/>
      <c r="V107" s="10"/>
      <c r="W107" s="10"/>
      <c r="X107" s="10"/>
      <c r="Y107" s="10"/>
      <c r="Z107" s="10"/>
      <c r="AA107" s="10"/>
      <c r="AB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T107" s="10"/>
      <c r="AU107" s="10"/>
      <c r="AV107" s="10"/>
      <c r="AW107" s="10"/>
      <c r="AX107" s="10"/>
      <c r="AY107" s="10"/>
      <c r="AZ107" s="10"/>
      <c r="BA107"/>
      <c r="BO107" s="64"/>
      <c r="BP107" s="64"/>
      <c r="BQ107" s="10"/>
      <c r="BR107" s="10"/>
      <c r="BS107" s="10"/>
      <c r="BU107"/>
      <c r="BV107"/>
      <c r="BW107"/>
      <c r="BX107"/>
      <c r="BY107"/>
      <c r="BZ107"/>
    </row>
    <row r="108" spans="2:78" s="2" customFormat="1" x14ac:dyDescent="0.2">
      <c r="B108"/>
      <c r="C108"/>
      <c r="D108"/>
      <c r="F108" s="10"/>
      <c r="G108" s="10"/>
      <c r="H108" s="10"/>
      <c r="I108" s="10"/>
      <c r="J108" s="10"/>
      <c r="K108" s="10"/>
      <c r="L108" s="10"/>
      <c r="N108" s="10"/>
      <c r="O108" s="10"/>
      <c r="P108" s="10"/>
      <c r="Q108" s="10"/>
      <c r="R108" s="10"/>
      <c r="S108" s="10"/>
      <c r="T108" s="10"/>
      <c r="V108" s="10"/>
      <c r="W108" s="10"/>
      <c r="X108" s="10"/>
      <c r="Y108" s="10"/>
      <c r="Z108" s="10"/>
      <c r="AA108" s="10"/>
      <c r="AB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T108" s="10"/>
      <c r="AU108" s="10"/>
      <c r="AV108" s="10"/>
      <c r="AW108" s="133" t="s">
        <v>55</v>
      </c>
      <c r="AX108" s="134"/>
      <c r="AY108" s="134"/>
      <c r="AZ108" s="135"/>
      <c r="BA108" s="136"/>
      <c r="BB108" s="137"/>
      <c r="BC108" s="138" t="s">
        <v>65</v>
      </c>
      <c r="BD108" s="139" t="s">
        <v>62</v>
      </c>
      <c r="BE108" s="139"/>
      <c r="BF108" s="139" t="s">
        <v>63</v>
      </c>
      <c r="BG108" s="139" t="s">
        <v>64</v>
      </c>
      <c r="BH108" s="139"/>
      <c r="BI108" s="138" t="s">
        <v>66</v>
      </c>
      <c r="BJ108" s="138" t="s">
        <v>67</v>
      </c>
      <c r="BK108" s="138" t="s">
        <v>68</v>
      </c>
      <c r="BL108" s="139" t="s">
        <v>69</v>
      </c>
      <c r="BM108" s="139" t="s">
        <v>60</v>
      </c>
      <c r="BN108" s="139" t="s">
        <v>61</v>
      </c>
      <c r="BO108" s="137"/>
      <c r="BP108" s="137"/>
      <c r="BQ108" s="139" t="s">
        <v>59</v>
      </c>
      <c r="BR108" s="139" t="s">
        <v>70</v>
      </c>
      <c r="BS108" s="139" t="s">
        <v>71</v>
      </c>
      <c r="BT108" s="140"/>
      <c r="BU108"/>
      <c r="BV108"/>
      <c r="BW108"/>
      <c r="BX108"/>
      <c r="BY108"/>
      <c r="BZ108"/>
    </row>
    <row r="109" spans="2:78" s="2" customFormat="1" x14ac:dyDescent="0.2">
      <c r="B109"/>
      <c r="C109"/>
      <c r="D109"/>
      <c r="F109" s="10"/>
      <c r="G109" s="10"/>
      <c r="H109" s="10"/>
      <c r="I109" s="10"/>
      <c r="J109" s="10"/>
      <c r="K109" s="10"/>
      <c r="L109" s="10"/>
      <c r="N109" s="10"/>
      <c r="O109" s="10"/>
      <c r="P109" s="10"/>
      <c r="Q109" s="10"/>
      <c r="R109" s="10"/>
      <c r="S109" s="10"/>
      <c r="T109" s="10"/>
      <c r="V109" s="10"/>
      <c r="W109" s="10"/>
      <c r="X109" s="10"/>
      <c r="Y109" s="10"/>
      <c r="Z109" s="10"/>
      <c r="AA109" s="10"/>
      <c r="AB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T109" s="10"/>
      <c r="AU109" s="10"/>
      <c r="AV109" s="10"/>
      <c r="AW109" s="149" t="s">
        <v>57</v>
      </c>
      <c r="AX109" s="145"/>
      <c r="AY109" s="141"/>
      <c r="AZ109" s="142"/>
      <c r="BA109" s="143"/>
      <c r="BB109" s="144"/>
      <c r="BC109" s="144">
        <f>SUM(BC101:BC107)</f>
        <v>1625</v>
      </c>
      <c r="BD109" s="144">
        <f>SUM(BD101:BD107)</f>
        <v>24</v>
      </c>
      <c r="BE109" s="144"/>
      <c r="BF109" s="144">
        <f>SUM(BF101:BF107)</f>
        <v>8</v>
      </c>
      <c r="BG109" s="144">
        <f>SUM(BG101:BG107)</f>
        <v>0</v>
      </c>
      <c r="BH109" s="144"/>
      <c r="BI109" s="144">
        <f t="shared" ref="BI109:BN109" si="52">SUM(BI15:BI99)</f>
        <v>331.79999999999995</v>
      </c>
      <c r="BJ109" s="144">
        <f t="shared" si="52"/>
        <v>2</v>
      </c>
      <c r="BK109" s="144">
        <f t="shared" si="52"/>
        <v>2487</v>
      </c>
      <c r="BL109" s="144">
        <f t="shared" si="52"/>
        <v>93</v>
      </c>
      <c r="BM109" s="144">
        <f t="shared" si="52"/>
        <v>6</v>
      </c>
      <c r="BN109" s="144">
        <f t="shared" si="52"/>
        <v>0</v>
      </c>
      <c r="BO109" s="144"/>
      <c r="BP109" s="144"/>
      <c r="BQ109" s="144">
        <f>SUM(BQ15:BQ99)</f>
        <v>55</v>
      </c>
      <c r="BR109" s="144">
        <f>SUM(BR15:BR99)</f>
        <v>5</v>
      </c>
      <c r="BS109" s="144">
        <f>SUM(BS15:BS99)</f>
        <v>1</v>
      </c>
      <c r="BT109" s="148"/>
      <c r="BU109"/>
      <c r="BV109"/>
      <c r="BW109"/>
      <c r="BX109"/>
      <c r="BY109"/>
      <c r="BZ109"/>
    </row>
    <row r="110" spans="2:78" s="2" customFormat="1" x14ac:dyDescent="0.2">
      <c r="B110"/>
      <c r="C110"/>
      <c r="D110"/>
      <c r="F110" s="10"/>
      <c r="G110" s="10"/>
      <c r="H110" s="10"/>
      <c r="I110" s="10"/>
      <c r="J110" s="10"/>
      <c r="K110" s="10"/>
      <c r="L110" s="10"/>
      <c r="N110" s="10"/>
      <c r="O110" s="10"/>
      <c r="P110" s="10"/>
      <c r="Q110" s="10"/>
      <c r="R110" s="10"/>
      <c r="S110" s="10"/>
      <c r="T110" s="10"/>
      <c r="V110" s="10"/>
      <c r="W110" s="10"/>
      <c r="X110" s="10"/>
      <c r="Y110" s="10"/>
      <c r="Z110" s="10"/>
      <c r="AA110" s="10"/>
      <c r="AB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T110" s="10"/>
      <c r="AU110" s="10"/>
      <c r="AV110" s="10"/>
      <c r="AW110" s="149" t="s">
        <v>56</v>
      </c>
      <c r="AX110" s="141"/>
      <c r="AY110" s="141"/>
      <c r="AZ110" s="141"/>
      <c r="BA110" s="143"/>
      <c r="BB110" s="144"/>
      <c r="BC110" s="144">
        <f>SUM(BC15:BC99)</f>
        <v>2297</v>
      </c>
      <c r="BD110" s="144">
        <f>SUM(BD15:BD99)</f>
        <v>37</v>
      </c>
      <c r="BE110" s="144"/>
      <c r="BF110" s="144">
        <f>SUM(BF15:BF99)</f>
        <v>11</v>
      </c>
      <c r="BG110" s="144">
        <f>SUM(BG15:BG99)</f>
        <v>0</v>
      </c>
      <c r="BH110" s="144"/>
      <c r="BI110" s="144">
        <f t="shared" ref="BI110:BN110" si="53">SUM(BI101:BI106)</f>
        <v>228.6</v>
      </c>
      <c r="BJ110" s="144">
        <f t="shared" si="53"/>
        <v>2</v>
      </c>
      <c r="BK110" s="144">
        <f t="shared" si="53"/>
        <v>1629</v>
      </c>
      <c r="BL110" s="144">
        <f t="shared" si="53"/>
        <v>71</v>
      </c>
      <c r="BM110" s="144">
        <f t="shared" si="53"/>
        <v>6</v>
      </c>
      <c r="BN110" s="144">
        <f t="shared" si="53"/>
        <v>0</v>
      </c>
      <c r="BO110" s="144"/>
      <c r="BP110" s="144"/>
      <c r="BQ110" s="144">
        <f>SUM(BQ101:BQ106)</f>
        <v>45</v>
      </c>
      <c r="BR110" s="144">
        <f>SUM(BR101:BR106)</f>
        <v>4</v>
      </c>
      <c r="BS110" s="144">
        <f>SUM(BS101:BS106)</f>
        <v>0</v>
      </c>
      <c r="BT110" s="148"/>
      <c r="BU110"/>
      <c r="BV110"/>
      <c r="BW110"/>
      <c r="BX110"/>
      <c r="BY110"/>
      <c r="BZ110"/>
    </row>
    <row r="111" spans="2:78" s="2" customFormat="1" x14ac:dyDescent="0.2">
      <c r="B111"/>
      <c r="C111"/>
      <c r="D111"/>
      <c r="F111" s="10"/>
      <c r="G111" s="10"/>
      <c r="H111" s="10"/>
      <c r="I111" s="10"/>
      <c r="J111" s="10"/>
      <c r="K111" s="10"/>
      <c r="L111" s="10"/>
      <c r="N111" s="10"/>
      <c r="O111" s="10"/>
      <c r="P111" s="10"/>
      <c r="Q111" s="10"/>
      <c r="R111" s="10"/>
      <c r="S111" s="10"/>
      <c r="T111" s="10"/>
      <c r="V111" s="10"/>
      <c r="W111" s="10"/>
      <c r="X111" s="10"/>
      <c r="Y111" s="10"/>
      <c r="Z111" s="10"/>
      <c r="AA111" s="10"/>
      <c r="AB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T111" s="10"/>
      <c r="AU111" s="10"/>
      <c r="AV111" s="10"/>
      <c r="AW111" s="149" t="s">
        <v>58</v>
      </c>
      <c r="AX111" s="141"/>
      <c r="AY111" s="141"/>
      <c r="AZ111" s="147"/>
      <c r="BA111" s="143"/>
      <c r="BB111" s="144"/>
      <c r="BC111" s="144">
        <f>+BC109-BC110</f>
        <v>-672</v>
      </c>
      <c r="BD111" s="144">
        <f>+BD109-BD110</f>
        <v>-13</v>
      </c>
      <c r="BE111" s="144"/>
      <c r="BF111" s="144">
        <f>+BF109-BF110</f>
        <v>-3</v>
      </c>
      <c r="BG111" s="144">
        <f>+BG109-BG110</f>
        <v>0</v>
      </c>
      <c r="BH111" s="144"/>
      <c r="BI111" s="144">
        <f t="shared" ref="BI111:BN111" si="54">+BI109-BI110</f>
        <v>103.19999999999996</v>
      </c>
      <c r="BJ111" s="144">
        <f t="shared" si="54"/>
        <v>0</v>
      </c>
      <c r="BK111" s="144">
        <f t="shared" si="54"/>
        <v>858</v>
      </c>
      <c r="BL111" s="144">
        <f t="shared" si="54"/>
        <v>22</v>
      </c>
      <c r="BM111" s="144">
        <f t="shared" si="54"/>
        <v>0</v>
      </c>
      <c r="BN111" s="144">
        <f t="shared" si="54"/>
        <v>0</v>
      </c>
      <c r="BO111" s="144"/>
      <c r="BP111" s="144"/>
      <c r="BQ111" s="144">
        <f>+BQ109-BQ110</f>
        <v>10</v>
      </c>
      <c r="BR111" s="144">
        <f>+BR109-BR110</f>
        <v>1</v>
      </c>
      <c r="BS111" s="144">
        <f>+BS109-BS110</f>
        <v>1</v>
      </c>
      <c r="BT111" s="146"/>
      <c r="BU111"/>
      <c r="BV111"/>
      <c r="BW111"/>
      <c r="BX111"/>
      <c r="BY111"/>
      <c r="BZ111"/>
    </row>
    <row r="112" spans="2:78" s="2" customFormat="1" ht="4.5" customHeight="1" x14ac:dyDescent="0.2">
      <c r="B112"/>
      <c r="C112"/>
      <c r="D112"/>
      <c r="F112" s="10"/>
      <c r="G112" s="10"/>
      <c r="H112" s="10"/>
      <c r="I112" s="10"/>
      <c r="J112" s="10"/>
      <c r="K112" s="10"/>
      <c r="L112" s="10"/>
      <c r="N112" s="10"/>
      <c r="O112" s="10"/>
      <c r="P112" s="10"/>
      <c r="Q112" s="10"/>
      <c r="R112" s="10"/>
      <c r="S112" s="10"/>
      <c r="T112" s="10"/>
      <c r="V112" s="10"/>
      <c r="W112" s="10"/>
      <c r="X112" s="10"/>
      <c r="Y112" s="10"/>
      <c r="Z112" s="10"/>
      <c r="AA112" s="10"/>
      <c r="AB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T112" s="10"/>
      <c r="AU112" s="10"/>
      <c r="AV112" s="10"/>
      <c r="AW112" s="128"/>
      <c r="AX112" s="129"/>
      <c r="AY112" s="129"/>
      <c r="AZ112" s="129"/>
      <c r="BA112" s="130"/>
      <c r="BB112" s="131"/>
      <c r="BC112" s="131"/>
      <c r="BD112" s="131"/>
      <c r="BE112" s="131"/>
      <c r="BF112" s="131"/>
      <c r="BG112" s="131"/>
      <c r="BH112" s="131"/>
      <c r="BI112" s="131"/>
      <c r="BJ112" s="131"/>
      <c r="BK112" s="131"/>
      <c r="BL112" s="131"/>
      <c r="BM112" s="131"/>
      <c r="BN112" s="131"/>
      <c r="BO112" s="131"/>
      <c r="BP112" s="131"/>
      <c r="BQ112" s="131"/>
      <c r="BR112" s="131"/>
      <c r="BS112" s="131"/>
      <c r="BT112" s="132"/>
      <c r="BU112"/>
      <c r="BV112"/>
      <c r="BW112"/>
      <c r="BX112"/>
      <c r="BY112"/>
      <c r="BZ112"/>
    </row>
    <row r="125" spans="6:71" x14ac:dyDescent="0.2">
      <c r="F125" s="13"/>
      <c r="G125" s="13"/>
      <c r="H125" s="13"/>
      <c r="I125" s="13"/>
      <c r="J125" s="13"/>
      <c r="K125" s="13"/>
      <c r="L125" s="13"/>
      <c r="N125" s="13"/>
      <c r="O125" s="13"/>
      <c r="P125" s="13"/>
      <c r="Q125" s="13"/>
      <c r="R125" s="13"/>
      <c r="S125" s="13"/>
      <c r="T125" s="13"/>
      <c r="V125" s="13"/>
      <c r="W125" s="13"/>
      <c r="X125" s="13"/>
      <c r="Y125" s="13"/>
      <c r="Z125" s="13"/>
      <c r="AA125" s="13"/>
      <c r="AB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T125" s="13"/>
      <c r="AU125" s="13"/>
      <c r="AV125" s="13"/>
      <c r="AW125" s="13"/>
      <c r="AX125" s="13"/>
      <c r="AY125" s="13"/>
      <c r="AZ125" s="13"/>
      <c r="BQ125" s="13"/>
      <c r="BR125" s="13"/>
      <c r="BS125" s="13"/>
    </row>
    <row r="126" spans="6:71" x14ac:dyDescent="0.2">
      <c r="F126" s="12"/>
      <c r="G126" s="12"/>
      <c r="H126" s="12"/>
      <c r="I126" s="12"/>
      <c r="J126" s="12"/>
      <c r="K126" s="12"/>
      <c r="L126" s="12"/>
      <c r="N126" s="12"/>
      <c r="O126" s="12"/>
      <c r="P126" s="12"/>
      <c r="Q126" s="12"/>
      <c r="R126" s="12"/>
      <c r="S126" s="12"/>
      <c r="T126" s="12"/>
      <c r="V126" s="12"/>
      <c r="W126" s="12"/>
      <c r="X126" s="12"/>
      <c r="Y126" s="12"/>
      <c r="Z126" s="12"/>
      <c r="AA126" s="12"/>
      <c r="AB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T126" s="12"/>
      <c r="AU126" s="12"/>
      <c r="AV126" s="12"/>
      <c r="AW126" s="12"/>
      <c r="AX126" s="12"/>
      <c r="AY126" s="12"/>
      <c r="AZ126" s="12"/>
      <c r="BQ126" s="12"/>
      <c r="BR126" s="12"/>
      <c r="BS126" s="12"/>
    </row>
    <row r="127" spans="6:71" x14ac:dyDescent="0.2">
      <c r="F127" s="12"/>
      <c r="G127" s="12"/>
      <c r="H127" s="12"/>
      <c r="I127" s="12"/>
      <c r="J127" s="12"/>
      <c r="K127" s="12"/>
      <c r="L127" s="12"/>
      <c r="N127" s="12"/>
      <c r="O127" s="12"/>
      <c r="P127" s="12"/>
      <c r="Q127" s="12"/>
      <c r="R127" s="12"/>
      <c r="S127" s="12"/>
      <c r="T127" s="12"/>
      <c r="V127" s="12"/>
      <c r="W127" s="12"/>
      <c r="X127" s="12"/>
      <c r="Y127" s="12"/>
      <c r="Z127" s="12"/>
      <c r="AA127" s="12"/>
      <c r="AB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T127" s="12"/>
      <c r="AU127" s="12"/>
      <c r="AV127" s="12"/>
      <c r="AW127" s="12"/>
      <c r="AX127" s="12"/>
      <c r="AY127" s="12"/>
      <c r="AZ127" s="12"/>
      <c r="BQ127" s="12"/>
      <c r="BR127" s="12"/>
      <c r="BS127" s="12"/>
    </row>
    <row r="128" spans="6:71" x14ac:dyDescent="0.2">
      <c r="F128" s="12"/>
      <c r="G128" s="12"/>
      <c r="H128" s="12"/>
      <c r="I128" s="12"/>
      <c r="J128" s="12"/>
      <c r="K128" s="12"/>
      <c r="L128" s="12"/>
      <c r="N128" s="12"/>
      <c r="O128" s="12"/>
      <c r="P128" s="12"/>
      <c r="Q128" s="12"/>
      <c r="R128" s="12"/>
      <c r="S128" s="12"/>
      <c r="T128" s="12"/>
      <c r="V128" s="12"/>
      <c r="W128" s="12"/>
      <c r="X128" s="12"/>
      <c r="Y128" s="12"/>
      <c r="Z128" s="12"/>
      <c r="AA128" s="12"/>
      <c r="AB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T128" s="12"/>
      <c r="AU128" s="12"/>
      <c r="AV128" s="12"/>
      <c r="AW128" s="12"/>
      <c r="AX128" s="12"/>
      <c r="AY128" s="12"/>
      <c r="AZ128" s="12"/>
      <c r="BQ128" s="12"/>
      <c r="BR128" s="12"/>
      <c r="BS128" s="12"/>
    </row>
    <row r="129" spans="6:71" x14ac:dyDescent="0.2">
      <c r="F129" s="12"/>
      <c r="G129" s="12"/>
      <c r="H129" s="12"/>
      <c r="I129" s="12"/>
      <c r="J129" s="12"/>
      <c r="K129" s="12"/>
      <c r="L129" s="12"/>
      <c r="N129" s="12"/>
      <c r="O129" s="12"/>
      <c r="P129" s="12"/>
      <c r="Q129" s="12"/>
      <c r="R129" s="12"/>
      <c r="S129" s="12"/>
      <c r="T129" s="12"/>
      <c r="V129" s="12"/>
      <c r="W129" s="12"/>
      <c r="X129" s="12"/>
      <c r="Y129" s="12"/>
      <c r="Z129" s="12"/>
      <c r="AA129" s="12"/>
      <c r="AB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T129" s="12"/>
      <c r="AU129" s="12"/>
      <c r="AV129" s="12"/>
      <c r="AW129" s="12"/>
      <c r="AX129" s="12"/>
      <c r="AY129" s="12"/>
      <c r="AZ129" s="12"/>
      <c r="BQ129" s="12"/>
      <c r="BR129" s="12"/>
      <c r="BS129" s="12"/>
    </row>
  </sheetData>
  <mergeCells count="23">
    <mergeCell ref="AS12:AZ12"/>
    <mergeCell ref="V13:Y13"/>
    <mergeCell ref="U12:AB12"/>
    <mergeCell ref="BB11:BS11"/>
    <mergeCell ref="E11:AZ11"/>
    <mergeCell ref="BB12:BH12"/>
    <mergeCell ref="E12:L12"/>
    <mergeCell ref="M12:T12"/>
    <mergeCell ref="AK12:AR12"/>
    <mergeCell ref="AC12:AJ12"/>
    <mergeCell ref="BQ12:BS12"/>
    <mergeCell ref="BI12:BP12"/>
    <mergeCell ref="C101:C106"/>
    <mergeCell ref="Z13:AB13"/>
    <mergeCell ref="AD13:AG13"/>
    <mergeCell ref="AT13:AW13"/>
    <mergeCell ref="AX13:AZ13"/>
    <mergeCell ref="F13:I13"/>
    <mergeCell ref="R13:T13"/>
    <mergeCell ref="J13:L13"/>
    <mergeCell ref="AL13:AO13"/>
    <mergeCell ref="AP13:AR13"/>
    <mergeCell ref="N13:Q13"/>
  </mergeCells>
  <conditionalFormatting sqref="AS12:AZ12 D55:D65 D35:D39 D72:D82">
    <cfRule type="cellIs" dxfId="8" priority="60" operator="equal">
      <formula>"St Georges"</formula>
    </cfRule>
  </conditionalFormatting>
  <conditionalFormatting sqref="AC12 AK12 D15:D39 D55:D99">
    <cfRule type="cellIs" dxfId="7" priority="59" operator="equal">
      <formula>"San Albano"</formula>
    </cfRule>
  </conditionalFormatting>
  <conditionalFormatting sqref="D90:D91 D55:D65 U12:AB12 D93:D99 D15:D39 D69:D82">
    <cfRule type="cellIs" dxfId="6" priority="57" operator="equal">
      <formula>"Lomas"</formula>
    </cfRule>
  </conditionalFormatting>
  <conditionalFormatting sqref="M12:T12">
    <cfRule type="cellIs" dxfId="5" priority="56" operator="equal">
      <formula>"Hurlingham"</formula>
    </cfRule>
  </conditionalFormatting>
  <conditionalFormatting sqref="E12:L12">
    <cfRule type="cellIs" dxfId="4" priority="55" operator="equal">
      <formula>"Belgrano"</formula>
    </cfRule>
  </conditionalFormatting>
  <conditionalFormatting sqref="BQ111:BS111 BI111:BN111 BC111:BD111 BF111:BG111">
    <cfRule type="cellIs" dxfId="3" priority="41" operator="equal">
      <formula>0</formula>
    </cfRule>
    <cfRule type="cellIs" dxfId="2" priority="42" operator="notEqual">
      <formula>0</formula>
    </cfRule>
  </conditionalFormatting>
  <conditionalFormatting sqref="D40:D54">
    <cfRule type="cellIs" dxfId="1" priority="2" operator="equal">
      <formula>"San Albano"</formula>
    </cfRule>
  </conditionalFormatting>
  <conditionalFormatting sqref="AK83:AR99">
    <cfRule type="cellIs" dxfId="0" priority="1" operator="equal">
      <formula>"San Albano"</formula>
    </cfRule>
  </conditionalFormatting>
  <pageMargins left="0.7" right="0.7" top="0.75" bottom="0.75" header="0.3" footer="0.3"/>
  <pageSetup paperSize="9" orientation="portrait"/>
  <ignoredErrors>
    <ignoredError sqref="BO101:BO10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1"/>
  <sheetViews>
    <sheetView showGridLines="0" workbookViewId="0">
      <selection activeCell="U12" sqref="U12"/>
    </sheetView>
  </sheetViews>
  <sheetFormatPr baseColWidth="10" defaultColWidth="9.1640625" defaultRowHeight="11.25" x14ac:dyDescent="0.2"/>
  <cols>
    <col min="1" max="1" width="1.33203125" customWidth="1"/>
    <col min="2" max="2" width="4.33203125" style="2" customWidth="1"/>
    <col min="3" max="4" width="13.83203125" customWidth="1"/>
    <col min="5" max="5" width="10.83203125" style="2" customWidth="1"/>
    <col min="6" max="6" width="26.6640625" style="2" customWidth="1"/>
    <col min="7" max="8" width="14.33203125" style="2" customWidth="1"/>
    <col min="9" max="10" width="5.83203125" style="169" bestFit="1" customWidth="1"/>
    <col min="11" max="11" width="6.6640625" style="2" bestFit="1" customWidth="1"/>
    <col min="12" max="12" width="14.33203125" style="2" customWidth="1"/>
    <col min="13" max="14" width="5.83203125" style="169" bestFit="1" customWidth="1"/>
    <col min="15" max="15" width="6.6640625" style="2" bestFit="1" customWidth="1"/>
    <col min="16" max="17" width="14.33203125" style="19" customWidth="1"/>
    <col min="18" max="18" width="11.6640625" style="2" customWidth="1"/>
    <col min="19" max="22" width="7.33203125" style="2" customWidth="1"/>
    <col min="23" max="25" width="16" style="2" customWidth="1"/>
    <col min="26" max="26" width="28.6640625" style="2" bestFit="1" customWidth="1"/>
    <col min="27" max="27" width="37.33203125" customWidth="1"/>
    <col min="30" max="30" width="7" bestFit="1" customWidth="1"/>
    <col min="31" max="31" width="12.83203125" bestFit="1" customWidth="1"/>
  </cols>
  <sheetData>
    <row r="3" spans="2:27" ht="90.75" customHeight="1" x14ac:dyDescent="0.2"/>
    <row r="4" spans="2:27" ht="16.5" customHeight="1" x14ac:dyDescent="0.2">
      <c r="B4" s="154" t="s">
        <v>7</v>
      </c>
      <c r="C4" s="152" t="s">
        <v>72</v>
      </c>
      <c r="D4" s="153" t="s">
        <v>73</v>
      </c>
      <c r="E4" s="154" t="s">
        <v>28</v>
      </c>
      <c r="F4" s="158" t="s">
        <v>74</v>
      </c>
      <c r="G4" s="171" t="s">
        <v>76</v>
      </c>
      <c r="H4" s="348" t="s">
        <v>80</v>
      </c>
      <c r="I4" s="344"/>
      <c r="J4" s="344"/>
      <c r="K4" s="344"/>
      <c r="L4" s="344"/>
      <c r="M4" s="344"/>
      <c r="N4" s="344"/>
      <c r="O4" s="344"/>
      <c r="P4" s="346" t="s">
        <v>93</v>
      </c>
      <c r="Q4" s="345"/>
      <c r="R4" s="349" t="s">
        <v>75</v>
      </c>
      <c r="S4" s="346" t="s">
        <v>31</v>
      </c>
      <c r="T4" s="344"/>
      <c r="U4" s="344"/>
      <c r="V4" s="347"/>
      <c r="W4" s="344" t="s">
        <v>78</v>
      </c>
      <c r="X4" s="345"/>
      <c r="Y4" s="346" t="s">
        <v>79</v>
      </c>
      <c r="Z4" s="347"/>
      <c r="AA4" s="160" t="s">
        <v>16</v>
      </c>
    </row>
    <row r="5" spans="2:27" ht="15" customHeight="1" x14ac:dyDescent="0.2">
      <c r="B5" s="176"/>
      <c r="C5" s="174"/>
      <c r="D5" s="175"/>
      <c r="E5" s="176"/>
      <c r="F5" s="177"/>
      <c r="G5" s="178"/>
      <c r="H5" s="348" t="s">
        <v>81</v>
      </c>
      <c r="I5" s="344"/>
      <c r="J5" s="344"/>
      <c r="K5" s="345"/>
      <c r="L5" s="346" t="s">
        <v>82</v>
      </c>
      <c r="M5" s="344"/>
      <c r="N5" s="344"/>
      <c r="O5" s="347"/>
      <c r="P5" s="179" t="s">
        <v>94</v>
      </c>
      <c r="Q5" s="179" t="s">
        <v>95</v>
      </c>
      <c r="R5" s="350"/>
      <c r="S5" s="154" t="s">
        <v>89</v>
      </c>
      <c r="T5" s="158" t="s">
        <v>87</v>
      </c>
      <c r="U5" s="351" t="s">
        <v>96</v>
      </c>
      <c r="V5" s="353" t="s">
        <v>97</v>
      </c>
      <c r="W5" s="159" t="s">
        <v>72</v>
      </c>
      <c r="X5" s="154" t="s">
        <v>77</v>
      </c>
      <c r="Y5" s="154" t="s">
        <v>72</v>
      </c>
      <c r="Z5" s="171" t="s">
        <v>77</v>
      </c>
      <c r="AA5" s="160"/>
    </row>
    <row r="6" spans="2:27" ht="21.75" customHeight="1" x14ac:dyDescent="0.2">
      <c r="B6" s="165"/>
      <c r="C6" s="155"/>
      <c r="D6" s="156"/>
      <c r="E6" s="157"/>
      <c r="F6" s="165"/>
      <c r="G6" s="172"/>
      <c r="H6" s="212" t="s">
        <v>83</v>
      </c>
      <c r="I6" s="20" t="s">
        <v>19</v>
      </c>
      <c r="J6" s="20" t="s">
        <v>84</v>
      </c>
      <c r="K6" s="21" t="s">
        <v>17</v>
      </c>
      <c r="L6" s="212" t="s">
        <v>83</v>
      </c>
      <c r="M6" s="20" t="s">
        <v>19</v>
      </c>
      <c r="N6" s="20" t="s">
        <v>84</v>
      </c>
      <c r="O6" s="167" t="s">
        <v>17</v>
      </c>
      <c r="P6" s="180"/>
      <c r="Q6" s="210"/>
      <c r="R6" s="157"/>
      <c r="S6" s="157"/>
      <c r="T6" s="165"/>
      <c r="U6" s="352"/>
      <c r="V6" s="354"/>
      <c r="W6" s="173"/>
      <c r="X6" s="157"/>
      <c r="Y6" s="157"/>
      <c r="Z6" s="172"/>
      <c r="AA6" s="160"/>
    </row>
    <row r="7" spans="2:27" x14ac:dyDescent="0.2">
      <c r="B7" s="6">
        <v>1</v>
      </c>
      <c r="C7" s="5"/>
      <c r="D7" s="5"/>
      <c r="E7" s="150"/>
      <c r="F7" s="166"/>
      <c r="G7" s="164"/>
      <c r="H7" s="168"/>
      <c r="I7" s="6"/>
      <c r="J7" s="6"/>
      <c r="K7" s="6"/>
      <c r="L7" s="151"/>
      <c r="M7" s="6"/>
      <c r="N7" s="6"/>
      <c r="O7" s="170"/>
      <c r="P7" s="161"/>
      <c r="Q7" s="15"/>
      <c r="R7" s="151"/>
      <c r="S7" s="60"/>
      <c r="T7" s="181"/>
      <c r="U7" s="60"/>
      <c r="V7" s="162"/>
      <c r="W7" s="161"/>
      <c r="Z7" s="19"/>
      <c r="AA7" s="163"/>
    </row>
    <row r="8" spans="2:27" ht="12" thickBot="1" x14ac:dyDescent="0.25">
      <c r="B8" s="6">
        <v>2</v>
      </c>
      <c r="C8" s="244"/>
      <c r="D8" s="244"/>
      <c r="E8" s="245"/>
      <c r="F8" s="246"/>
      <c r="G8" s="164"/>
      <c r="H8" s="168"/>
      <c r="I8" s="6"/>
      <c r="J8" s="6"/>
      <c r="K8" s="6"/>
      <c r="L8" s="5"/>
      <c r="M8" s="6"/>
      <c r="N8" s="6"/>
      <c r="O8" s="170"/>
      <c r="P8" s="211"/>
      <c r="Q8" s="15"/>
      <c r="R8" s="151"/>
      <c r="S8" s="60"/>
      <c r="T8" s="181"/>
      <c r="U8" s="60"/>
      <c r="V8" s="162"/>
      <c r="W8" s="161"/>
      <c r="X8" s="151"/>
      <c r="Y8" s="151"/>
      <c r="Z8" s="164"/>
      <c r="AA8" s="163"/>
    </row>
    <row r="9" spans="2:27" x14ac:dyDescent="0.2">
      <c r="B9" s="6">
        <v>3</v>
      </c>
      <c r="C9" s="241"/>
      <c r="D9" s="241"/>
      <c r="E9" s="242"/>
      <c r="F9" s="243"/>
      <c r="G9" s="164"/>
      <c r="H9" s="168"/>
      <c r="I9" s="60"/>
      <c r="J9" s="60"/>
      <c r="K9" s="60"/>
      <c r="L9" s="151"/>
      <c r="M9" s="60"/>
      <c r="N9" s="60"/>
      <c r="O9" s="162"/>
      <c r="P9" s="161"/>
      <c r="Q9" s="5"/>
      <c r="R9" s="151"/>
      <c r="S9" s="60"/>
      <c r="T9" s="181"/>
      <c r="U9" s="60"/>
      <c r="V9" s="162"/>
      <c r="W9" s="161"/>
      <c r="X9" s="151"/>
      <c r="Y9" s="151"/>
      <c r="Z9" s="164"/>
      <c r="AA9" s="163"/>
    </row>
    <row r="10" spans="2:27" ht="12" thickBot="1" x14ac:dyDescent="0.25">
      <c r="B10" s="6">
        <v>4</v>
      </c>
      <c r="C10" s="244"/>
      <c r="D10" s="244"/>
      <c r="E10" s="245"/>
      <c r="F10" s="246"/>
      <c r="G10" s="164"/>
      <c r="H10" s="168"/>
      <c r="I10" s="60"/>
      <c r="J10" s="60"/>
      <c r="K10" s="60"/>
      <c r="L10" s="151"/>
      <c r="M10" s="60"/>
      <c r="N10" s="60"/>
      <c r="O10" s="162"/>
      <c r="P10" s="161"/>
      <c r="Q10" s="5"/>
      <c r="R10" s="151"/>
      <c r="S10" s="60"/>
      <c r="T10" s="181"/>
      <c r="U10" s="60"/>
      <c r="V10" s="162"/>
      <c r="W10" s="161"/>
      <c r="X10" s="151"/>
      <c r="Y10" s="161"/>
      <c r="Z10" s="151"/>
      <c r="AA10" s="163"/>
    </row>
    <row r="11" spans="2:27" x14ac:dyDescent="0.2">
      <c r="B11" s="6">
        <v>5</v>
      </c>
      <c r="C11" s="241"/>
      <c r="D11" s="241"/>
      <c r="E11" s="242"/>
      <c r="F11" s="243"/>
      <c r="G11" s="164"/>
      <c r="H11" s="168"/>
      <c r="I11" s="60"/>
      <c r="J11" s="60"/>
      <c r="K11" s="60"/>
      <c r="L11" s="151"/>
      <c r="M11" s="60"/>
      <c r="N11" s="60"/>
      <c r="O11" s="162"/>
      <c r="P11" s="161"/>
      <c r="Q11" s="5"/>
      <c r="R11" s="151"/>
      <c r="S11" s="60"/>
      <c r="T11" s="181"/>
      <c r="U11" s="60"/>
      <c r="V11" s="162"/>
      <c r="W11" s="161"/>
      <c r="X11" s="151"/>
      <c r="Y11" s="151"/>
      <c r="Z11" s="164"/>
      <c r="AA11" s="163"/>
    </row>
    <row r="12" spans="2:27" ht="12" thickBot="1" x14ac:dyDescent="0.25">
      <c r="B12" s="6">
        <v>6</v>
      </c>
      <c r="C12" s="244"/>
      <c r="D12" s="244"/>
      <c r="E12" s="245"/>
      <c r="F12" s="246"/>
      <c r="G12" s="164"/>
      <c r="H12" s="168"/>
      <c r="I12" s="60"/>
      <c r="J12" s="60"/>
      <c r="K12" s="60"/>
      <c r="L12" s="151"/>
      <c r="M12" s="60"/>
      <c r="N12" s="60"/>
      <c r="O12" s="162"/>
      <c r="P12" s="161"/>
      <c r="Q12" s="5"/>
      <c r="R12" s="151"/>
      <c r="S12" s="60"/>
      <c r="T12" s="181"/>
      <c r="U12" s="60"/>
      <c r="V12" s="162"/>
      <c r="W12" s="161"/>
      <c r="X12" s="151"/>
      <c r="Y12" s="151"/>
      <c r="Z12" s="164"/>
      <c r="AA12" s="163"/>
    </row>
    <row r="13" spans="2:27" x14ac:dyDescent="0.2">
      <c r="B13" s="6">
        <v>7</v>
      </c>
      <c r="C13" s="241"/>
      <c r="D13" s="241"/>
      <c r="E13" s="242"/>
      <c r="F13" s="243"/>
      <c r="G13" s="164"/>
      <c r="H13" s="168"/>
      <c r="I13" s="60"/>
      <c r="J13" s="60"/>
      <c r="K13" s="60"/>
      <c r="L13" s="151"/>
      <c r="M13" s="60"/>
      <c r="N13" s="60"/>
      <c r="O13" s="162"/>
      <c r="P13" s="161"/>
      <c r="Q13" s="5"/>
      <c r="R13" s="151"/>
      <c r="S13" s="60"/>
      <c r="T13" s="181"/>
      <c r="U13" s="60"/>
      <c r="V13" s="162"/>
      <c r="W13" s="161"/>
      <c r="X13" s="151"/>
      <c r="Y13" s="151"/>
      <c r="Z13" s="164"/>
      <c r="AA13" s="163"/>
    </row>
    <row r="14" spans="2:27" ht="12" thickBot="1" x14ac:dyDescent="0.25">
      <c r="B14" s="6">
        <v>8</v>
      </c>
      <c r="C14" s="244"/>
      <c r="D14" s="244"/>
      <c r="E14" s="245"/>
      <c r="F14" s="246"/>
      <c r="G14" s="164"/>
      <c r="H14" s="168"/>
      <c r="I14" s="60"/>
      <c r="J14" s="60"/>
      <c r="K14" s="60"/>
      <c r="L14" s="151"/>
      <c r="M14" s="60"/>
      <c r="N14" s="60"/>
      <c r="O14" s="162"/>
      <c r="P14" s="161"/>
      <c r="Q14" s="5"/>
      <c r="R14" s="151"/>
      <c r="S14" s="60"/>
      <c r="T14" s="181"/>
      <c r="U14" s="60"/>
      <c r="V14" s="162"/>
      <c r="W14" s="161"/>
      <c r="X14" s="151"/>
      <c r="Y14" s="161"/>
      <c r="Z14" s="164"/>
      <c r="AA14" s="163"/>
    </row>
    <row r="15" spans="2:27" x14ac:dyDescent="0.2">
      <c r="B15" s="6">
        <v>9</v>
      </c>
      <c r="C15" s="241"/>
      <c r="D15" s="241"/>
      <c r="E15" s="242"/>
      <c r="F15" s="243"/>
      <c r="G15" s="164"/>
      <c r="H15" s="168"/>
      <c r="I15" s="60"/>
      <c r="J15" s="60"/>
      <c r="K15" s="60"/>
      <c r="L15" s="151"/>
      <c r="M15" s="60"/>
      <c r="N15" s="60"/>
      <c r="O15" s="162"/>
      <c r="P15" s="161"/>
      <c r="Q15" s="5"/>
      <c r="R15" s="151"/>
      <c r="S15" s="60"/>
      <c r="T15" s="181"/>
      <c r="U15" s="60"/>
      <c r="V15" s="162"/>
      <c r="W15" s="161"/>
      <c r="Y15" s="151"/>
      <c r="Z15" s="19"/>
      <c r="AA15" s="163"/>
    </row>
    <row r="16" spans="2:27" s="18" customFormat="1" x14ac:dyDescent="0.2">
      <c r="B16" s="224">
        <v>10</v>
      </c>
      <c r="C16" s="5"/>
      <c r="D16" s="5"/>
      <c r="E16" s="150"/>
      <c r="F16" s="166"/>
      <c r="G16" s="164"/>
      <c r="H16" s="168"/>
      <c r="I16" s="63"/>
      <c r="J16" s="63"/>
      <c r="K16" s="60"/>
      <c r="L16" s="151"/>
      <c r="M16" s="63"/>
      <c r="N16" s="63"/>
      <c r="O16" s="162"/>
      <c r="P16" s="161"/>
      <c r="Q16" s="161"/>
      <c r="R16" s="151"/>
      <c r="S16" s="63"/>
      <c r="T16" s="225"/>
      <c r="U16" s="63"/>
      <c r="V16" s="66"/>
      <c r="W16" s="226"/>
      <c r="X16" s="227"/>
      <c r="Y16" s="227"/>
      <c r="Z16" s="228"/>
      <c r="AA16" s="229"/>
    </row>
    <row r="17" spans="2:31" x14ac:dyDescent="0.2">
      <c r="B17" s="6">
        <v>11</v>
      </c>
      <c r="C17" s="5"/>
      <c r="D17" s="5"/>
      <c r="E17" s="150"/>
      <c r="F17" s="166"/>
      <c r="G17" s="164"/>
      <c r="H17" s="168"/>
      <c r="I17" s="60"/>
      <c r="J17" s="60"/>
      <c r="K17" s="60"/>
      <c r="L17" s="151"/>
      <c r="M17" s="60"/>
      <c r="N17" s="60"/>
      <c r="O17" s="162"/>
      <c r="P17" s="161"/>
      <c r="Q17" s="161"/>
      <c r="R17" s="151"/>
      <c r="S17" s="60"/>
      <c r="T17" s="181"/>
      <c r="U17" s="60"/>
      <c r="V17" s="162"/>
      <c r="W17" s="161"/>
      <c r="X17" s="151"/>
      <c r="Y17" s="151"/>
      <c r="Z17" s="164"/>
      <c r="AA17" s="163"/>
    </row>
    <row r="18" spans="2:31" x14ac:dyDescent="0.2">
      <c r="B18" s="6">
        <v>12</v>
      </c>
      <c r="C18" s="5"/>
      <c r="D18" s="5"/>
      <c r="E18" s="150"/>
      <c r="F18" s="166"/>
      <c r="G18" s="164"/>
      <c r="H18" s="168"/>
      <c r="I18" s="60"/>
      <c r="J18" s="60"/>
      <c r="K18" s="60"/>
      <c r="L18" s="151"/>
      <c r="M18" s="60"/>
      <c r="N18" s="60"/>
      <c r="O18" s="162"/>
      <c r="P18" s="161"/>
      <c r="Q18" s="161"/>
      <c r="R18" s="151"/>
      <c r="S18" s="60"/>
      <c r="T18" s="181"/>
      <c r="U18" s="60"/>
      <c r="V18" s="162"/>
      <c r="W18" s="161"/>
      <c r="X18" s="151"/>
      <c r="Y18" s="151"/>
      <c r="Z18" s="164"/>
      <c r="AA18" s="163"/>
    </row>
    <row r="19" spans="2:31" x14ac:dyDescent="0.2">
      <c r="B19" s="6">
        <v>13</v>
      </c>
      <c r="C19" s="5"/>
      <c r="D19" s="5"/>
      <c r="E19" s="150"/>
      <c r="F19" s="166"/>
      <c r="G19" s="164"/>
      <c r="H19" s="168"/>
      <c r="I19" s="60"/>
      <c r="J19" s="60"/>
      <c r="K19" s="60"/>
      <c r="L19" s="151"/>
      <c r="M19" s="60"/>
      <c r="N19" s="60"/>
      <c r="O19" s="162"/>
      <c r="P19" s="161"/>
      <c r="Q19" s="161"/>
      <c r="R19" s="151"/>
      <c r="S19" s="60"/>
      <c r="T19" s="181"/>
      <c r="U19" s="60"/>
      <c r="V19" s="162"/>
      <c r="W19" s="161"/>
      <c r="X19" s="151"/>
      <c r="Y19" s="151"/>
      <c r="Z19" s="164"/>
      <c r="AA19" s="163"/>
    </row>
    <row r="20" spans="2:31" x14ac:dyDescent="0.2">
      <c r="B20" s="6">
        <v>14</v>
      </c>
      <c r="C20" s="5"/>
      <c r="D20" s="5"/>
      <c r="E20" s="150"/>
      <c r="F20" s="166"/>
      <c r="G20" s="164"/>
      <c r="H20" s="168"/>
      <c r="I20" s="60"/>
      <c r="J20" s="60"/>
      <c r="K20" s="60"/>
      <c r="L20" s="151"/>
      <c r="M20" s="60"/>
      <c r="N20" s="60"/>
      <c r="O20" s="162"/>
      <c r="P20" s="161"/>
      <c r="Q20" s="161"/>
      <c r="R20" s="151"/>
      <c r="S20" s="60"/>
      <c r="T20" s="181"/>
      <c r="U20" s="60"/>
      <c r="V20" s="162"/>
      <c r="W20" s="161"/>
      <c r="X20" s="151"/>
      <c r="Y20" s="151"/>
      <c r="Z20" s="164"/>
      <c r="AA20" s="163"/>
      <c r="AD20" s="19"/>
      <c r="AE20" s="19"/>
    </row>
    <row r="21" spans="2:31" x14ac:dyDescent="0.2">
      <c r="B21" s="6">
        <v>15</v>
      </c>
      <c r="C21" s="5"/>
      <c r="D21" s="5"/>
      <c r="E21" s="150"/>
      <c r="F21" s="166"/>
      <c r="G21" s="164"/>
      <c r="H21" s="168"/>
      <c r="I21" s="60"/>
      <c r="J21" s="60"/>
      <c r="K21" s="60"/>
      <c r="L21" s="151"/>
      <c r="M21" s="60"/>
      <c r="N21" s="60"/>
      <c r="O21" s="162"/>
      <c r="P21" s="161"/>
      <c r="Q21" s="161"/>
      <c r="R21" s="151"/>
      <c r="S21" s="60"/>
      <c r="T21" s="181"/>
      <c r="U21" s="60"/>
      <c r="V21" s="162"/>
      <c r="W21" s="161"/>
      <c r="X21" s="151"/>
      <c r="Y21" s="151"/>
      <c r="Z21" s="164"/>
      <c r="AA21" s="209"/>
      <c r="AD21" s="19"/>
      <c r="AE21" s="19"/>
    </row>
    <row r="23" spans="2:31" ht="7.5" customHeight="1" x14ac:dyDescent="0.2">
      <c r="S23" s="213"/>
      <c r="T23" s="214"/>
      <c r="U23" s="214"/>
      <c r="V23" s="215"/>
    </row>
    <row r="24" spans="2:31" x14ac:dyDescent="0.2">
      <c r="S24" s="216" t="s">
        <v>90</v>
      </c>
      <c r="T24" s="217"/>
      <c r="U24" s="217"/>
      <c r="V24" s="218"/>
    </row>
    <row r="25" spans="2:31" x14ac:dyDescent="0.2">
      <c r="S25" s="216" t="s">
        <v>100</v>
      </c>
      <c r="T25" s="217"/>
      <c r="U25" s="217"/>
      <c r="V25" s="218"/>
    </row>
    <row r="26" spans="2:31" x14ac:dyDescent="0.2">
      <c r="S26" s="219">
        <v>1</v>
      </c>
      <c r="T26" s="220" t="s">
        <v>91</v>
      </c>
      <c r="U26" s="220"/>
      <c r="V26" s="218"/>
    </row>
    <row r="27" spans="2:31" x14ac:dyDescent="0.2">
      <c r="S27" s="219">
        <v>1</v>
      </c>
      <c r="T27" s="220" t="s">
        <v>98</v>
      </c>
      <c r="U27" s="220"/>
      <c r="V27" s="218"/>
    </row>
    <row r="28" spans="2:31" x14ac:dyDescent="0.2">
      <c r="S28" s="216" t="s">
        <v>101</v>
      </c>
      <c r="T28" s="217"/>
      <c r="U28" s="217"/>
      <c r="V28" s="218"/>
    </row>
    <row r="29" spans="2:31" x14ac:dyDescent="0.2">
      <c r="S29" s="219">
        <v>1</v>
      </c>
      <c r="T29" s="220" t="s">
        <v>92</v>
      </c>
      <c r="U29" s="220"/>
      <c r="V29" s="218"/>
    </row>
    <row r="30" spans="2:31" x14ac:dyDescent="0.2">
      <c r="S30" s="219">
        <v>1</v>
      </c>
      <c r="T30" s="220" t="s">
        <v>99</v>
      </c>
      <c r="U30" s="220"/>
      <c r="V30" s="218"/>
    </row>
    <row r="31" spans="2:31" x14ac:dyDescent="0.2">
      <c r="S31" s="221"/>
      <c r="T31" s="222"/>
      <c r="U31" s="222"/>
      <c r="V31" s="223"/>
    </row>
  </sheetData>
  <mergeCells count="10">
    <mergeCell ref="W4:X4"/>
    <mergeCell ref="Y4:Z4"/>
    <mergeCell ref="H5:K5"/>
    <mergeCell ref="H4:O4"/>
    <mergeCell ref="L5:O5"/>
    <mergeCell ref="R4:R5"/>
    <mergeCell ref="P4:Q4"/>
    <mergeCell ref="S4:V4"/>
    <mergeCell ref="U5:U6"/>
    <mergeCell ref="V5:V6"/>
  </mergeCells>
  <pageMargins left="0.7" right="0.7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"/>
  <sheetViews>
    <sheetView showGridLines="0" workbookViewId="0">
      <selection activeCell="H13" sqref="H13"/>
    </sheetView>
  </sheetViews>
  <sheetFormatPr baseColWidth="10" defaultColWidth="9.33203125" defaultRowHeight="12.75" x14ac:dyDescent="0.2"/>
  <cols>
    <col min="1" max="1" width="2.1640625" style="182" customWidth="1"/>
    <col min="2" max="2" width="4.33203125" style="183" customWidth="1"/>
    <col min="3" max="3" width="35.83203125" style="182" customWidth="1"/>
    <col min="4" max="4" width="10.1640625" style="182" customWidth="1"/>
    <col min="5" max="6" width="7.33203125" style="183" customWidth="1"/>
    <col min="7" max="7" width="10.33203125" style="183" bestFit="1" customWidth="1"/>
    <col min="8" max="10" width="10.33203125" style="183" customWidth="1"/>
    <col min="11" max="11" width="11.1640625" style="186" bestFit="1" customWidth="1"/>
    <col min="12" max="12" width="45.33203125" style="183" customWidth="1"/>
    <col min="13" max="13" width="15.83203125" style="183" customWidth="1"/>
    <col min="14" max="15" width="5.83203125" style="184" bestFit="1" customWidth="1"/>
    <col min="16" max="16" width="6.6640625" style="183" bestFit="1" customWidth="1"/>
    <col min="17" max="17" width="15.6640625" style="183" customWidth="1"/>
    <col min="18" max="19" width="5.83203125" style="184" bestFit="1" customWidth="1"/>
    <col min="20" max="20" width="6.6640625" style="183" bestFit="1" customWidth="1"/>
    <col min="21" max="21" width="15.6640625" style="185" customWidth="1"/>
    <col min="22" max="22" width="17.6640625" style="183" customWidth="1"/>
    <col min="23" max="24" width="7.33203125" style="183" customWidth="1"/>
    <col min="25" max="27" width="16" style="183" customWidth="1"/>
    <col min="28" max="28" width="28.6640625" style="183" bestFit="1" customWidth="1"/>
    <col min="29" max="29" width="37.33203125" style="182" customWidth="1"/>
    <col min="30" max="31" width="9.33203125" style="182"/>
    <col min="32" max="32" width="7" style="182" bestFit="1" customWidth="1"/>
    <col min="33" max="33" width="12.83203125" style="182" bestFit="1" customWidth="1"/>
    <col min="34" max="16384" width="9.33203125" style="182"/>
  </cols>
  <sheetData>
    <row r="1" spans="2:28" ht="10.5" customHeight="1" x14ac:dyDescent="0.2"/>
    <row r="2" spans="2:28" ht="100.5" customHeight="1" x14ac:dyDescent="0.2"/>
    <row r="3" spans="2:28" s="187" customFormat="1" ht="12" x14ac:dyDescent="0.2">
      <c r="B3" s="188" t="s">
        <v>85</v>
      </c>
      <c r="C3" s="189"/>
      <c r="D3" s="190"/>
      <c r="E3" s="191"/>
      <c r="F3" s="191"/>
      <c r="G3" s="191"/>
      <c r="H3" s="191"/>
      <c r="I3" s="191"/>
      <c r="J3" s="191"/>
      <c r="K3" s="191"/>
      <c r="L3" s="208"/>
      <c r="M3" s="192"/>
      <c r="N3" s="193"/>
      <c r="O3" s="193"/>
      <c r="P3" s="192"/>
      <c r="Q3" s="192"/>
      <c r="R3" s="193"/>
      <c r="S3" s="193"/>
      <c r="T3" s="192"/>
      <c r="U3" s="194"/>
      <c r="V3" s="192"/>
      <c r="W3" s="192"/>
      <c r="X3" s="192"/>
      <c r="Y3" s="192"/>
      <c r="Z3" s="192"/>
      <c r="AA3" s="192"/>
      <c r="AB3" s="192"/>
    </row>
    <row r="4" spans="2:28" s="187" customFormat="1" ht="18" customHeight="1" x14ac:dyDescent="0.2">
      <c r="B4" s="195"/>
      <c r="C4" s="196"/>
      <c r="D4" s="197"/>
      <c r="E4" s="198"/>
      <c r="F4" s="198"/>
      <c r="G4" s="198"/>
      <c r="H4" s="198"/>
      <c r="I4" s="198"/>
      <c r="J4" s="198"/>
      <c r="K4" s="198"/>
      <c r="L4" s="199"/>
      <c r="M4" s="192"/>
      <c r="N4" s="193"/>
      <c r="O4" s="193"/>
      <c r="P4" s="192"/>
      <c r="Q4" s="192"/>
      <c r="R4" s="193"/>
      <c r="S4" s="193"/>
      <c r="T4" s="192"/>
      <c r="U4" s="194"/>
      <c r="V4" s="192"/>
      <c r="W4" s="192"/>
      <c r="X4" s="192"/>
      <c r="Y4" s="192"/>
      <c r="Z4" s="192"/>
      <c r="AA4" s="192"/>
      <c r="AB4" s="192"/>
    </row>
    <row r="5" spans="2:28" s="187" customFormat="1" ht="36" x14ac:dyDescent="0.2">
      <c r="B5" s="200" t="s">
        <v>7</v>
      </c>
      <c r="C5" s="201" t="s">
        <v>83</v>
      </c>
      <c r="D5" s="202" t="s">
        <v>37</v>
      </c>
      <c r="E5" s="203" t="s">
        <v>86</v>
      </c>
      <c r="F5" s="200" t="s">
        <v>87</v>
      </c>
      <c r="G5" s="203" t="s">
        <v>88</v>
      </c>
      <c r="H5" s="203" t="s">
        <v>96</v>
      </c>
      <c r="I5" s="203" t="s">
        <v>97</v>
      </c>
      <c r="J5" s="203" t="s">
        <v>130</v>
      </c>
      <c r="K5" s="200" t="s">
        <v>31</v>
      </c>
      <c r="L5" s="200" t="s">
        <v>16</v>
      </c>
      <c r="M5" s="192"/>
      <c r="N5" s="193"/>
      <c r="O5" s="193"/>
      <c r="P5" s="192"/>
      <c r="Q5" s="192"/>
      <c r="R5" s="193"/>
      <c r="S5" s="193"/>
      <c r="T5" s="192"/>
      <c r="U5" s="194"/>
      <c r="V5" s="192"/>
      <c r="W5" s="192"/>
      <c r="X5" s="192"/>
      <c r="Y5" s="192"/>
      <c r="Z5" s="192"/>
      <c r="AA5" s="192"/>
      <c r="AB5" s="192"/>
    </row>
    <row r="6" spans="2:28" s="204" customFormat="1" ht="24.75" customHeight="1" x14ac:dyDescent="0.2">
      <c r="B6" s="205">
        <v>1</v>
      </c>
      <c r="C6" s="206" t="s">
        <v>3</v>
      </c>
      <c r="D6" s="205"/>
      <c r="E6" s="205"/>
      <c r="F6" s="207"/>
      <c r="G6" s="207"/>
      <c r="H6" s="207"/>
      <c r="I6" s="207"/>
      <c r="J6" s="207"/>
      <c r="K6" s="205"/>
      <c r="L6" s="355" t="s">
        <v>103</v>
      </c>
    </row>
    <row r="7" spans="2:28" s="204" customFormat="1" ht="24.75" customHeight="1" x14ac:dyDescent="0.2">
      <c r="B7" s="205">
        <v>2</v>
      </c>
      <c r="C7" s="206" t="s">
        <v>2</v>
      </c>
      <c r="D7" s="205"/>
      <c r="E7" s="205"/>
      <c r="F7" s="207"/>
      <c r="G7" s="207"/>
      <c r="H7" s="207"/>
      <c r="I7" s="207"/>
      <c r="J7" s="207"/>
      <c r="K7" s="205"/>
      <c r="L7" s="356"/>
    </row>
    <row r="8" spans="2:28" s="204" customFormat="1" ht="24.75" customHeight="1" x14ac:dyDescent="0.2">
      <c r="B8" s="205">
        <v>3</v>
      </c>
      <c r="C8" s="206" t="s">
        <v>6</v>
      </c>
      <c r="D8" s="205"/>
      <c r="E8" s="205"/>
      <c r="F8" s="207"/>
      <c r="G8" s="207"/>
      <c r="H8" s="207"/>
      <c r="I8" s="207"/>
      <c r="J8" s="207"/>
      <c r="K8" s="205"/>
      <c r="L8" s="356"/>
    </row>
    <row r="9" spans="2:28" s="204" customFormat="1" ht="24.75" customHeight="1" x14ac:dyDescent="0.2">
      <c r="B9" s="205">
        <v>4</v>
      </c>
      <c r="C9" s="206" t="s">
        <v>4</v>
      </c>
      <c r="D9" s="205"/>
      <c r="E9" s="205"/>
      <c r="F9" s="207"/>
      <c r="G9" s="207"/>
      <c r="H9" s="207"/>
      <c r="I9" s="207"/>
      <c r="J9" s="207"/>
      <c r="K9" s="205"/>
      <c r="L9" s="356"/>
    </row>
    <row r="10" spans="2:28" s="204" customFormat="1" ht="24.75" customHeight="1" x14ac:dyDescent="0.2">
      <c r="B10" s="205">
        <v>5</v>
      </c>
      <c r="C10" s="206" t="s">
        <v>1</v>
      </c>
      <c r="D10" s="205"/>
      <c r="E10" s="205"/>
      <c r="F10" s="207"/>
      <c r="G10" s="207"/>
      <c r="H10" s="207"/>
      <c r="I10" s="207"/>
      <c r="J10" s="207"/>
      <c r="K10" s="205"/>
      <c r="L10" s="357"/>
    </row>
  </sheetData>
  <mergeCells count="1">
    <mergeCell ref="L6:L10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MVP</vt:lpstr>
      <vt:lpstr>Stats</vt:lpstr>
      <vt:lpstr>Results</vt:lpstr>
      <vt:lpstr>Tables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jon.barras</dc:creator>
  <cp:lastModifiedBy>Esteban Mac Dermott</cp:lastModifiedBy>
  <cp:lastPrinted>2015-11-06T14:33:26Z</cp:lastPrinted>
  <dcterms:created xsi:type="dcterms:W3CDTF">2011-11-20T21:53:49Z</dcterms:created>
  <dcterms:modified xsi:type="dcterms:W3CDTF">2017-04-05T16:31:33Z</dcterms:modified>
</cp:coreProperties>
</file>